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元利均等" sheetId="1" r:id="rId1"/>
    <sheet name="元金均等" sheetId="2" r:id="rId2"/>
  </sheets>
  <definedNames>
    <definedName name="_xlnm.Print_Area" localSheetId="1">'元金均等'!$A$1:$X$29</definedName>
    <definedName name="_xlnm.Print_Area" localSheetId="0">'元利均等'!$A$1:$X$29</definedName>
  </definedNames>
  <calcPr fullCalcOnLoad="1"/>
</workbook>
</file>

<file path=xl/sharedStrings.xml><?xml version="1.0" encoding="utf-8"?>
<sst xmlns="http://schemas.openxmlformats.org/spreadsheetml/2006/main" count="252" uniqueCount="80">
  <si>
    <t>入力フォーム</t>
  </si>
  <si>
    <t>借入金内訳</t>
  </si>
  <si>
    <t>返済額</t>
  </si>
  <si>
    <t>購入金額</t>
  </si>
  <si>
    <t>借入金額</t>
  </si>
  <si>
    <t>月々返済</t>
  </si>
  <si>
    <t>頭　　　金</t>
  </si>
  <si>
    <t>ボーナス返済希望額（１回）</t>
  </si>
  <si>
    <t>毎月返済借入分</t>
  </si>
  <si>
    <t>ボーナス返済（一回分）</t>
  </si>
  <si>
    <t>借入期間</t>
  </si>
  <si>
    <t>金利</t>
  </si>
  <si>
    <t>ボーナス返済借入分</t>
  </si>
  <si>
    <t>年間返済</t>
  </si>
  <si>
    <t>あなたの年収（税込）</t>
  </si>
  <si>
    <t>※この目安返済表は毎月の返済額の概算を確認するものであり、返済額を保証するものではありません。実際の返済額は金融機関等にてご確認ください。</t>
  </si>
  <si>
    <t>Copyright (C) 2009 Rise　Estate　LLC. All Rights Reserved.</t>
  </si>
  <si>
    <t>●繰上返済シュミレーション</t>
  </si>
  <si>
    <t>●毎月返済</t>
  </si>
  <si>
    <t>●ボーナス返済</t>
  </si>
  <si>
    <t>年数</t>
  </si>
  <si>
    <t>返済回数</t>
  </si>
  <si>
    <t>毎月返済</t>
  </si>
  <si>
    <t>元金</t>
  </si>
  <si>
    <t>残高</t>
  </si>
  <si>
    <t>回数</t>
  </si>
  <si>
    <t>繰上返済額</t>
  </si>
  <si>
    <t>元金分</t>
  </si>
  <si>
    <t>返済残高</t>
  </si>
  <si>
    <t>月数</t>
  </si>
  <si>
    <t>繰上返済金額</t>
  </si>
  <si>
    <t>１年目</t>
  </si>
  <si>
    <t>繰上返済する月</t>
  </si>
  <si>
    <t>●繰上返済の効果</t>
  </si>
  <si>
    <t>実際の繰上返済額</t>
  </si>
  <si>
    <t>金利削減効果</t>
  </si>
  <si>
    <t>短縮期間</t>
  </si>
  <si>
    <t>残返済年数</t>
  </si>
  <si>
    <t>２年目</t>
  </si>
  <si>
    <t>３年目</t>
  </si>
  <si>
    <t>４年目</t>
  </si>
  <si>
    <t>５年目</t>
  </si>
  <si>
    <t>６年目</t>
  </si>
  <si>
    <t>７年目</t>
  </si>
  <si>
    <t>８年目</t>
  </si>
  <si>
    <t>９年目</t>
  </si>
  <si>
    <t>１０年目</t>
  </si>
  <si>
    <t>１１年目</t>
  </si>
  <si>
    <t>１２年目</t>
  </si>
  <si>
    <t>１３年目</t>
  </si>
  <si>
    <t>１４年目</t>
  </si>
  <si>
    <t>１５年目</t>
  </si>
  <si>
    <t>１６年目</t>
  </si>
  <si>
    <t>１７年目</t>
  </si>
  <si>
    <t>１８年目</t>
  </si>
  <si>
    <t>１９年目</t>
  </si>
  <si>
    <t>２０年目</t>
  </si>
  <si>
    <t>２１年目</t>
  </si>
  <si>
    <t>２２年目</t>
  </si>
  <si>
    <t>２３年目</t>
  </si>
  <si>
    <t>２４年目</t>
  </si>
  <si>
    <t>２５年目</t>
  </si>
  <si>
    <t>２６年目</t>
  </si>
  <si>
    <t>２７年目</t>
  </si>
  <si>
    <t>２８年目</t>
  </si>
  <si>
    <t>２９年目</t>
  </si>
  <si>
    <t>３０年目</t>
  </si>
  <si>
    <t>３１年目</t>
  </si>
  <si>
    <t>３２年目</t>
  </si>
  <si>
    <t>３３年目</t>
  </si>
  <si>
    <t>３４年目</t>
  </si>
  <si>
    <t>３５年目</t>
  </si>
  <si>
    <t>合計</t>
  </si>
  <si>
    <t>銀行返済比率</t>
  </si>
  <si>
    <t>自己返済比率</t>
  </si>
  <si>
    <t>必要最低年収</t>
  </si>
  <si>
    <t>返済内訳</t>
  </si>
  <si>
    <t>分析</t>
  </si>
  <si>
    <t>返済</t>
  </si>
  <si>
    <t>ボーナス返済希望額（平均値）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</si>
</sst>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年&quot;"/>
    <numFmt numFmtId="177" formatCode="#,###&quot;円&quot;"/>
    <numFmt numFmtId="178" formatCode="0.000%"/>
    <numFmt numFmtId="179" formatCode="#,###&quot;万円&quot;"/>
    <numFmt numFmtId="180" formatCode="#,###&quot;回目に繰上返済&quot;"/>
    <numFmt numFmtId="181" formatCode="\(#,###.0&quot;年目に繰上返済）&quot;"/>
    <numFmt numFmtId="182" formatCode="#,###&quot;ｶ月&quot;"/>
    <numFmt numFmtId="183" formatCode="##.0&quot;年&quot;"/>
    <numFmt numFmtId="184" formatCode="#,##0.0;[Red]\-#,##0.0"/>
    <numFmt numFmtId="185" formatCode="#,##0.000;[Red]\-#,##0.000"/>
    <numFmt numFmtId="186" formatCode="#,##0.0000;[Red]\-#,##0.0000"/>
    <numFmt numFmtId="187" formatCode="#,##0.00000;[Red]\-#,##0.00000"/>
    <numFmt numFmtId="188" formatCode="#,##0.000000;[Red]\-#,##0.000000"/>
    <numFmt numFmtId="189" formatCode="#,##0.0000000;[Red]\-#,##0.0000000"/>
    <numFmt numFmtId="190" formatCode="#,##0.00000000;[Red]\-#,##0.00000000"/>
    <numFmt numFmtId="191" formatCode="#,##0.000000000;[Red]\-#,##0.000000000"/>
    <numFmt numFmtId="192" formatCode="#,##0.0000000000;[Red]\-#,##0.0000000000"/>
    <numFmt numFmtId="193" formatCode="0.0%"/>
    <numFmt numFmtId="194" formatCode="#,##0_);\(#,##0\)"/>
    <numFmt numFmtId="195" formatCode="#,##0_ "/>
    <numFmt numFmtId="196" formatCode="#,##0.00000000000;[Red]\-#,##0.00000000000"/>
    <numFmt numFmtId="197" formatCode="#,##0.000000000000;[Red]\-#,##0.000000000000"/>
    <numFmt numFmtId="198" formatCode="&quot;¥&quot;#,##0.0;[Red]&quot;¥&quot;\-#,##0.0"/>
    <numFmt numFmtId="199" formatCode="&quot;¥&quot;#,##0.000;[Red]&quot;¥&quot;\-#,##0.000"/>
    <numFmt numFmtId="200" formatCode="&quot;¥&quot;#,##0.0000;[Red]&quot;¥&quot;\-#,##0.0000"/>
    <numFmt numFmtId="201" formatCode="&quot;¥&quot;#,##0.00000;[Red]&quot;¥&quot;\-#,##0.00000"/>
    <numFmt numFmtId="202" formatCode="&quot;¥&quot;#,##0.000000;[Red]&quot;¥&quot;\-#,##0.000000"/>
    <numFmt numFmtId="203" formatCode="&quot;¥&quot;#,##0.0000000;[Red]&quot;¥&quot;\-#,##0.0000000"/>
    <numFmt numFmtId="204" formatCode="&quot;¥&quot;#,##0.00000000;[Red]&quot;¥&quot;\-#,##0.00000000"/>
    <numFmt numFmtId="205" formatCode="&quot;¥&quot;#,##0.000000000;[Red]&quot;¥&quot;\-#,##0.000000000"/>
    <numFmt numFmtId="206" formatCode="&quot;¥&quot;#,##0.0000000000;[Red]&quot;¥&quot;\-#,##0.0000000000"/>
    <numFmt numFmtId="207" formatCode="&quot;¥&quot;#,##0.00000000000;[Red]&quot;¥&quot;\-#,##0.00000000000"/>
    <numFmt numFmtId="208" formatCode="&quot;¥&quot;#,##0.000000000000;[Red]&quot;¥&quot;\-#,##0.000000000000"/>
    <numFmt numFmtId="209" formatCode="&quot;¥&quot;#,##0.0000000000000;[Red]&quot;¥&quot;\-#,##0.0000000000000"/>
    <numFmt numFmtId="210" formatCode="&quot;¥&quot;#,##0.00000000000000;[Red]&quot;¥&quot;\-#,##0.00000000000000"/>
    <numFmt numFmtId="211" formatCode="&quot;¥&quot;#,##0.000000000000000;[Red]&quot;¥&quot;\-#,##0.000000000000000"/>
    <numFmt numFmtId="212" formatCode="&quot;¥&quot;#,##0.0000000000000000;[Red]&quot;¥&quot;\-#,##0.000000000000000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</numFmts>
  <fonts count="26">
    <font>
      <sz val="11"/>
      <color indexed="8"/>
      <name val="HGP明朝E"/>
      <family val="1"/>
    </font>
    <font>
      <sz val="10"/>
      <name val="Arial"/>
      <family val="2"/>
    </font>
    <font>
      <sz val="11"/>
      <color indexed="9"/>
      <name val="HGP明朝E"/>
      <family val="1"/>
    </font>
    <font>
      <b/>
      <sz val="18"/>
      <color indexed="21"/>
      <name val="ＭＳ Ｐゴシック"/>
      <family val="3"/>
    </font>
    <font>
      <b/>
      <sz val="11"/>
      <color indexed="9"/>
      <name val="HGP明朝E"/>
      <family val="1"/>
    </font>
    <font>
      <sz val="11"/>
      <color indexed="60"/>
      <name val="HGP明朝E"/>
      <family val="1"/>
    </font>
    <font>
      <sz val="11"/>
      <color indexed="52"/>
      <name val="HGP明朝E"/>
      <family val="1"/>
    </font>
    <font>
      <sz val="11"/>
      <color indexed="20"/>
      <name val="HGP明朝E"/>
      <family val="1"/>
    </font>
    <font>
      <b/>
      <sz val="11"/>
      <color indexed="52"/>
      <name val="HGP明朝E"/>
      <family val="1"/>
    </font>
    <font>
      <sz val="11"/>
      <color indexed="10"/>
      <name val="HGP明朝E"/>
      <family val="1"/>
    </font>
    <font>
      <b/>
      <sz val="15"/>
      <color indexed="21"/>
      <name val="HGP明朝E"/>
      <family val="1"/>
    </font>
    <font>
      <b/>
      <sz val="13"/>
      <color indexed="21"/>
      <name val="HGP明朝E"/>
      <family val="1"/>
    </font>
    <font>
      <b/>
      <sz val="11"/>
      <color indexed="21"/>
      <name val="HGP明朝E"/>
      <family val="1"/>
    </font>
    <font>
      <b/>
      <sz val="11"/>
      <color indexed="8"/>
      <name val="HGP明朝E"/>
      <family val="1"/>
    </font>
    <font>
      <b/>
      <sz val="11"/>
      <color indexed="63"/>
      <name val="HGP明朝E"/>
      <family val="1"/>
    </font>
    <font>
      <i/>
      <sz val="11"/>
      <color indexed="23"/>
      <name val="HGP明朝E"/>
      <family val="1"/>
    </font>
    <font>
      <sz val="11"/>
      <color indexed="62"/>
      <name val="HGP明朝E"/>
      <family val="1"/>
    </font>
    <font>
      <sz val="11"/>
      <color indexed="17"/>
      <name val="HGP明朝E"/>
      <family val="1"/>
    </font>
    <font>
      <sz val="20"/>
      <color indexed="8"/>
      <name val="HGP明朝E"/>
      <family val="1"/>
    </font>
    <font>
      <sz val="12"/>
      <color indexed="8"/>
      <name val="HGP明朝E"/>
      <family val="1"/>
    </font>
    <font>
      <sz val="9"/>
      <color indexed="8"/>
      <name val="ＭＳ Ｐゴシック"/>
      <family val="3"/>
    </font>
    <font>
      <sz val="14"/>
      <color indexed="8"/>
      <name val="HGP明朝E"/>
      <family val="1"/>
    </font>
    <font>
      <sz val="6"/>
      <name val="HGP明朝E"/>
      <family val="1"/>
    </font>
    <font>
      <sz val="11"/>
      <color indexed="8"/>
      <name val="HG明朝E"/>
      <family val="1"/>
    </font>
    <font>
      <sz val="24"/>
      <color indexed="56"/>
      <name val="HGP明朝E"/>
      <family val="1"/>
    </font>
    <font>
      <sz val="11"/>
      <color rgb="FFFF0000"/>
      <name val="HGP明朝E"/>
      <family val="1"/>
    </font>
  </fonts>
  <fills count="1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thin">
        <color indexed="30"/>
      </top>
      <bottom style="double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Protection="0">
      <alignment vertical="center"/>
    </xf>
    <xf numFmtId="0" fontId="0" fillId="3" borderId="0" applyNumberFormat="0" applyBorder="0" applyProtection="0">
      <alignment vertical="center"/>
    </xf>
    <xf numFmtId="0" fontId="0" fillId="3" borderId="0" applyNumberFormat="0" applyBorder="0" applyProtection="0">
      <alignment vertical="center"/>
    </xf>
    <xf numFmtId="0" fontId="0" fillId="3" borderId="0" applyNumberFormat="0" applyBorder="0" applyProtection="0">
      <alignment vertical="center"/>
    </xf>
    <xf numFmtId="0" fontId="0" fillId="4" borderId="0" applyNumberFormat="0" applyBorder="0" applyProtection="0">
      <alignment vertical="center"/>
    </xf>
    <xf numFmtId="0" fontId="0" fillId="5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0" fillId="3" borderId="0" applyNumberFormat="0" applyBorder="0" applyProtection="0">
      <alignment vertical="center"/>
    </xf>
    <xf numFmtId="0" fontId="0" fillId="4" borderId="0" applyNumberFormat="0" applyBorder="0" applyProtection="0">
      <alignment vertical="center"/>
    </xf>
    <xf numFmtId="0" fontId="0" fillId="6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4" fillId="12" borderId="1" applyNumberFormat="0" applyProtection="0">
      <alignment vertical="center"/>
    </xf>
    <xf numFmtId="0" fontId="5" fillId="6" borderId="0" applyNumberFormat="0" applyBorder="0" applyProtection="0">
      <alignment vertical="center"/>
    </xf>
    <xf numFmtId="9" fontId="0" fillId="0" borderId="0" applyFill="0" applyBorder="0" applyProtection="0">
      <alignment vertical="center"/>
    </xf>
    <xf numFmtId="0" fontId="0" fillId="5" borderId="2" applyNumberFormat="0" applyProtection="0">
      <alignment vertical="center"/>
    </xf>
    <xf numFmtId="0" fontId="6" fillId="0" borderId="3" applyNumberFormat="0" applyFill="0" applyProtection="0">
      <alignment vertical="center"/>
    </xf>
    <xf numFmtId="0" fontId="7" fillId="13" borderId="0" applyNumberFormat="0" applyBorder="0" applyProtection="0">
      <alignment vertical="center"/>
    </xf>
    <xf numFmtId="0" fontId="8" fillId="14" borderId="4" applyNumberFormat="0" applyProtection="0">
      <alignment vertical="center"/>
    </xf>
    <xf numFmtId="0" fontId="9" fillId="0" borderId="0" applyNumberFormat="0" applyFill="0" applyBorder="0" applyProtection="0">
      <alignment vertical="center"/>
    </xf>
    <xf numFmtId="38" fontId="0" fillId="0" borderId="0" applyFill="0" applyBorder="0" applyProtection="0">
      <alignment vertical="center"/>
    </xf>
    <xf numFmtId="43" fontId="1" fillId="0" borderId="0" applyFill="0" applyBorder="0" applyAlignment="0" applyProtection="0"/>
    <xf numFmtId="0" fontId="10" fillId="0" borderId="5" applyNumberFormat="0" applyFill="0" applyProtection="0">
      <alignment vertical="center"/>
    </xf>
    <xf numFmtId="0" fontId="11" fillId="0" borderId="6" applyNumberFormat="0" applyFill="0" applyProtection="0">
      <alignment vertical="center"/>
    </xf>
    <xf numFmtId="0" fontId="12" fillId="0" borderId="7" applyNumberFormat="0" applyFill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3" fillId="0" borderId="8" applyNumberFormat="0" applyFill="0" applyProtection="0">
      <alignment vertical="center"/>
    </xf>
    <xf numFmtId="0" fontId="14" fillId="14" borderId="9" applyNumberFormat="0" applyProtection="0">
      <alignment vertical="center"/>
    </xf>
    <xf numFmtId="0" fontId="15" fillId="0" borderId="0" applyNumberFormat="0" applyFill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6" fillId="15" borderId="4" applyNumberFormat="0" applyProtection="0">
      <alignment vertical="center"/>
    </xf>
    <xf numFmtId="0" fontId="17" fillId="4" borderId="0" applyNumberFormat="0" applyBorder="0" applyProtection="0">
      <alignment vertical="center"/>
    </xf>
  </cellStyleXfs>
  <cellXfs count="10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0" fillId="11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38" fontId="0" fillId="0" borderId="10" xfId="48" applyNumberFormat="1" applyFont="1" applyFill="1" applyBorder="1" applyAlignment="1" applyProtection="1">
      <alignment vertical="center"/>
      <protection/>
    </xf>
    <xf numFmtId="176" fontId="0" fillId="0" borderId="0" xfId="0" applyNumberFormat="1" applyAlignment="1">
      <alignment vertical="center"/>
    </xf>
    <xf numFmtId="177" fontId="19" fillId="0" borderId="0" xfId="48" applyNumberFormat="1" applyFont="1" applyFill="1" applyBorder="1" applyAlignment="1" applyProtection="1">
      <alignment horizontal="right" vertical="center"/>
      <protection/>
    </xf>
    <xf numFmtId="177" fontId="19" fillId="0" borderId="0" xfId="0" applyNumberFormat="1" applyFont="1" applyFill="1" applyBorder="1" applyAlignment="1">
      <alignment horizontal="right" vertical="center"/>
    </xf>
    <xf numFmtId="178" fontId="0" fillId="0" borderId="10" xfId="42" applyNumberFormat="1" applyFont="1" applyFill="1" applyBorder="1" applyAlignment="1" applyProtection="1">
      <alignment vertical="center"/>
      <protection/>
    </xf>
    <xf numFmtId="9" fontId="0" fillId="0" borderId="10" xfId="42" applyFont="1" applyFill="1" applyBorder="1" applyAlignment="1" applyProtection="1">
      <alignment vertical="center"/>
      <protection/>
    </xf>
    <xf numFmtId="38" fontId="0" fillId="0" borderId="10" xfId="48" applyFont="1" applyFill="1" applyBorder="1" applyAlignment="1" applyProtection="1">
      <alignment vertical="center"/>
      <protection/>
    </xf>
    <xf numFmtId="0" fontId="19" fillId="0" borderId="0" xfId="0" applyFont="1" applyAlignment="1">
      <alignment vertical="center"/>
    </xf>
    <xf numFmtId="176" fontId="19" fillId="0" borderId="0" xfId="0" applyNumberFormat="1" applyFont="1" applyFill="1" applyBorder="1" applyAlignment="1">
      <alignment horizontal="right" vertical="center"/>
    </xf>
    <xf numFmtId="178" fontId="19" fillId="0" borderId="0" xfId="0" applyNumberFormat="1" applyFont="1" applyFill="1" applyBorder="1" applyAlignment="1">
      <alignment horizontal="right" vertical="center"/>
    </xf>
    <xf numFmtId="38" fontId="0" fillId="0" borderId="0" xfId="48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179" fontId="19" fillId="0" borderId="0" xfId="0" applyNumberFormat="1" applyFont="1" applyFill="1" applyBorder="1" applyAlignment="1">
      <alignment horizontal="right" vertical="center"/>
    </xf>
    <xf numFmtId="10" fontId="19" fillId="0" borderId="0" xfId="42" applyNumberFormat="1" applyFont="1" applyFill="1" applyBorder="1" applyAlignment="1" applyProtection="1">
      <alignment horizontal="right" vertical="center"/>
      <protection/>
    </xf>
    <xf numFmtId="0" fontId="19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3" borderId="10" xfId="0" applyFont="1" applyFill="1" applyBorder="1" applyAlignment="1">
      <alignment horizontal="center" vertical="center" shrinkToFit="1"/>
    </xf>
    <xf numFmtId="38" fontId="0" fillId="3" borderId="10" xfId="48" applyFont="1" applyFill="1" applyBorder="1" applyAlignment="1" applyProtection="1">
      <alignment horizontal="center" vertical="center"/>
      <protection/>
    </xf>
    <xf numFmtId="0" fontId="0" fillId="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 shrinkToFit="1"/>
    </xf>
    <xf numFmtId="0" fontId="0" fillId="6" borderId="10" xfId="0" applyFont="1" applyFill="1" applyBorder="1" applyAlignment="1">
      <alignment vertical="center"/>
    </xf>
    <xf numFmtId="38" fontId="0" fillId="6" borderId="10" xfId="48" applyFont="1" applyFill="1" applyBorder="1" applyAlignment="1" applyProtection="1">
      <alignment horizontal="center" vertical="center"/>
      <protection/>
    </xf>
    <xf numFmtId="0" fontId="0" fillId="6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38" fontId="0" fillId="0" borderId="10" xfId="0" applyNumberFormat="1" applyBorder="1" applyAlignment="1">
      <alignment vertical="center"/>
    </xf>
    <xf numFmtId="38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1" xfId="0" applyFill="1" applyBorder="1" applyAlignment="1">
      <alignment horizontal="center" vertical="center" textRotation="255"/>
    </xf>
    <xf numFmtId="38" fontId="0" fillId="0" borderId="11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38" fontId="0" fillId="11" borderId="10" xfId="48" applyFont="1" applyFill="1" applyBorder="1" applyAlignment="1" applyProtection="1">
      <alignment vertical="center"/>
      <protection/>
    </xf>
    <xf numFmtId="38" fontId="0" fillId="0" borderId="0" xfId="0" applyNumberFormat="1" applyAlignment="1">
      <alignment vertical="center"/>
    </xf>
    <xf numFmtId="38" fontId="0" fillId="0" borderId="12" xfId="48" applyNumberFormat="1" applyFont="1" applyFill="1" applyBorder="1" applyAlignment="1" applyProtection="1">
      <alignment vertical="center"/>
      <protection/>
    </xf>
    <xf numFmtId="38" fontId="0" fillId="3" borderId="13" xfId="48" applyFont="1" applyFill="1" applyBorder="1" applyAlignment="1" applyProtection="1">
      <alignment horizontal="center" vertical="center"/>
      <protection/>
    </xf>
    <xf numFmtId="195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5" fillId="0" borderId="11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10" fontId="19" fillId="5" borderId="14" xfId="42" applyNumberFormat="1" applyFont="1" applyFill="1" applyBorder="1" applyAlignment="1" applyProtection="1">
      <alignment horizontal="right" vertical="center"/>
      <protection/>
    </xf>
    <xf numFmtId="177" fontId="19" fillId="5" borderId="14" xfId="0" applyNumberFormat="1" applyFont="1" applyFill="1" applyBorder="1" applyAlignment="1">
      <alignment horizontal="right" vertical="center"/>
    </xf>
    <xf numFmtId="177" fontId="19" fillId="5" borderId="15" xfId="0" applyNumberFormat="1" applyFont="1" applyFill="1" applyBorder="1" applyAlignment="1">
      <alignment horizontal="right" vertical="center"/>
    </xf>
    <xf numFmtId="177" fontId="19" fillId="5" borderId="16" xfId="0" applyNumberFormat="1" applyFont="1" applyFill="1" applyBorder="1" applyAlignment="1">
      <alignment horizontal="right" vertical="center"/>
    </xf>
    <xf numFmtId="179" fontId="19" fillId="5" borderId="14" xfId="48" applyNumberFormat="1" applyFont="1" applyFill="1" applyBorder="1" applyProtection="1">
      <alignment vertical="center"/>
      <protection/>
    </xf>
    <xf numFmtId="0" fontId="19" fillId="6" borderId="14" xfId="0" applyFont="1" applyFill="1" applyBorder="1" applyAlignment="1">
      <alignment horizontal="center" vertical="center" textRotation="255"/>
    </xf>
    <xf numFmtId="0" fontId="0" fillId="15" borderId="10" xfId="0" applyFont="1" applyFill="1" applyBorder="1" applyAlignment="1">
      <alignment horizontal="left" vertical="center"/>
    </xf>
    <xf numFmtId="177" fontId="0" fillId="0" borderId="10" xfId="0" applyNumberFormat="1" applyBorder="1" applyAlignment="1">
      <alignment horizontal="right" vertical="center"/>
    </xf>
    <xf numFmtId="182" fontId="0" fillId="0" borderId="10" xfId="0" applyNumberFormat="1" applyBorder="1" applyAlignment="1">
      <alignment horizontal="right" vertical="center"/>
    </xf>
    <xf numFmtId="0" fontId="0" fillId="3" borderId="10" xfId="0" applyFont="1" applyFill="1" applyBorder="1" applyAlignment="1">
      <alignment horizontal="center" vertical="center" textRotation="255"/>
    </xf>
    <xf numFmtId="0" fontId="0" fillId="5" borderId="10" xfId="0" applyFont="1" applyFill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textRotation="255"/>
    </xf>
    <xf numFmtId="0" fontId="0" fillId="6" borderId="10" xfId="0" applyFont="1" applyFill="1" applyBorder="1" applyAlignment="1">
      <alignment horizontal="center" vertical="center" textRotation="255"/>
    </xf>
    <xf numFmtId="38" fontId="0" fillId="0" borderId="0" xfId="48" applyNumberFormat="1" applyFont="1" applyFill="1" applyBorder="1" applyAlignment="1" applyProtection="1">
      <alignment horizontal="center" vertical="center"/>
      <protection/>
    </xf>
    <xf numFmtId="183" fontId="0" fillId="0" borderId="10" xfId="0" applyNumberFormat="1" applyBorder="1" applyAlignment="1">
      <alignment horizontal="right" vertical="center"/>
    </xf>
    <xf numFmtId="0" fontId="0" fillId="11" borderId="10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left" vertical="center"/>
    </xf>
    <xf numFmtId="177" fontId="0" fillId="0" borderId="10" xfId="48" applyNumberFormat="1" applyFont="1" applyFill="1" applyBorder="1" applyAlignment="1" applyProtection="1">
      <alignment horizontal="right" vertical="center"/>
      <protection/>
    </xf>
    <xf numFmtId="180" fontId="0" fillId="0" borderId="10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 vertical="center"/>
    </xf>
    <xf numFmtId="0" fontId="0" fillId="15" borderId="10" xfId="0" applyFont="1" applyFill="1" applyBorder="1" applyAlignment="1">
      <alignment horizontal="left" vertical="center" shrinkToFit="1"/>
    </xf>
    <xf numFmtId="0" fontId="19" fillId="6" borderId="10" xfId="0" applyFont="1" applyFill="1" applyBorder="1" applyAlignment="1">
      <alignment horizontal="center" vertical="center"/>
    </xf>
    <xf numFmtId="179" fontId="19" fillId="5" borderId="10" xfId="0" applyNumberFormat="1" applyFont="1" applyFill="1" applyBorder="1" applyAlignment="1">
      <alignment horizontal="right" vertical="center"/>
    </xf>
    <xf numFmtId="10" fontId="19" fillId="5" borderId="13" xfId="42" applyNumberFormat="1" applyFont="1" applyFill="1" applyBorder="1" applyAlignment="1" applyProtection="1">
      <alignment horizontal="right" vertical="center"/>
      <protection/>
    </xf>
    <xf numFmtId="0" fontId="18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19" fillId="3" borderId="17" xfId="0" applyFont="1" applyFill="1" applyBorder="1" applyAlignment="1">
      <alignment horizontal="center" vertical="center" textRotation="255"/>
    </xf>
    <xf numFmtId="0" fontId="19" fillId="3" borderId="18" xfId="0" applyFont="1" applyFill="1" applyBorder="1" applyAlignment="1">
      <alignment horizontal="center" vertical="center" textRotation="255"/>
    </xf>
    <xf numFmtId="0" fontId="19" fillId="3" borderId="19" xfId="0" applyFont="1" applyFill="1" applyBorder="1" applyAlignment="1">
      <alignment horizontal="center" vertical="center" textRotation="255"/>
    </xf>
    <xf numFmtId="0" fontId="19" fillId="3" borderId="20" xfId="0" applyFont="1" applyFill="1" applyBorder="1" applyAlignment="1">
      <alignment horizontal="center" vertical="center"/>
    </xf>
    <xf numFmtId="0" fontId="19" fillId="3" borderId="21" xfId="0" applyFont="1" applyFill="1" applyBorder="1" applyAlignment="1">
      <alignment horizontal="center" vertical="center"/>
    </xf>
    <xf numFmtId="0" fontId="19" fillId="3" borderId="22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176" fontId="19" fillId="5" borderId="10" xfId="0" applyNumberFormat="1" applyFont="1" applyFill="1" applyBorder="1" applyAlignment="1">
      <alignment horizontal="right" vertical="center"/>
    </xf>
    <xf numFmtId="178" fontId="19" fillId="5" borderId="10" xfId="0" applyNumberFormat="1" applyFont="1" applyFill="1" applyBorder="1" applyAlignment="1">
      <alignment horizontal="right" vertical="center"/>
    </xf>
    <xf numFmtId="177" fontId="19" fillId="3" borderId="10" xfId="48" applyNumberFormat="1" applyFont="1" applyFill="1" applyBorder="1" applyAlignment="1" applyProtection="1">
      <alignment horizontal="right" vertical="center"/>
      <protection/>
    </xf>
    <xf numFmtId="177" fontId="19" fillId="5" borderId="10" xfId="48" applyNumberFormat="1" applyFont="1" applyFill="1" applyBorder="1" applyAlignment="1" applyProtection="1">
      <alignment horizontal="right" vertical="center"/>
      <protection/>
    </xf>
    <xf numFmtId="0" fontId="19" fillId="6" borderId="23" xfId="0" applyFont="1" applyFill="1" applyBorder="1" applyAlignment="1">
      <alignment horizontal="left" vertical="center"/>
    </xf>
    <xf numFmtId="0" fontId="19" fillId="6" borderId="24" xfId="0" applyFont="1" applyFill="1" applyBorder="1" applyAlignment="1">
      <alignment horizontal="left" vertical="center"/>
    </xf>
    <xf numFmtId="0" fontId="19" fillId="6" borderId="25" xfId="0" applyFont="1" applyFill="1" applyBorder="1" applyAlignment="1">
      <alignment horizontal="left" vertical="center"/>
    </xf>
    <xf numFmtId="0" fontId="19" fillId="6" borderId="1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285750</xdr:colOff>
      <xdr:row>6</xdr:row>
      <xdr:rowOff>104775</xdr:rowOff>
    </xdr:from>
    <xdr:to>
      <xdr:col>18</xdr:col>
      <xdr:colOff>180975</xdr:colOff>
      <xdr:row>7</xdr:row>
      <xdr:rowOff>76200</xdr:rowOff>
    </xdr:to>
    <xdr:sp>
      <xdr:nvSpPr>
        <xdr:cNvPr id="1" name="右矢印 1"/>
        <xdr:cNvSpPr>
          <a:spLocks/>
        </xdr:cNvSpPr>
      </xdr:nvSpPr>
      <xdr:spPr>
        <a:xfrm>
          <a:off x="9124950" y="1600200"/>
          <a:ext cx="276225" cy="247650"/>
        </a:xfrm>
        <a:prstGeom prst="rightArrow">
          <a:avLst>
            <a:gd name="adj" fmla="val 0"/>
          </a:avLst>
        </a:prstGeom>
        <a:solidFill>
          <a:srgbClr val="0F6FC6"/>
        </a:solidFill>
        <a:ln w="25560" cmpd="sng">
          <a:solidFill>
            <a:srgbClr val="08509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明朝E"/>
              <a:ea typeface="HGP明朝E"/>
              <a:cs typeface="HGP明朝E"/>
            </a:rPr>
            <a:t/>
          </a:r>
        </a:p>
      </xdr:txBody>
    </xdr:sp>
    <xdr:clientData/>
  </xdr:twoCellAnchor>
  <xdr:twoCellAnchor>
    <xdr:from>
      <xdr:col>10</xdr:col>
      <xdr:colOff>238125</xdr:colOff>
      <xdr:row>6</xdr:row>
      <xdr:rowOff>114300</xdr:rowOff>
    </xdr:from>
    <xdr:to>
      <xdr:col>11</xdr:col>
      <xdr:colOff>152400</xdr:colOff>
      <xdr:row>7</xdr:row>
      <xdr:rowOff>85725</xdr:rowOff>
    </xdr:to>
    <xdr:sp>
      <xdr:nvSpPr>
        <xdr:cNvPr id="2" name="右矢印 2"/>
        <xdr:cNvSpPr>
          <a:spLocks/>
        </xdr:cNvSpPr>
      </xdr:nvSpPr>
      <xdr:spPr>
        <a:xfrm>
          <a:off x="3552825" y="1609725"/>
          <a:ext cx="266700" cy="247650"/>
        </a:xfrm>
        <a:prstGeom prst="rightArrow">
          <a:avLst>
            <a:gd name="adj" fmla="val 0"/>
          </a:avLst>
        </a:prstGeom>
        <a:solidFill>
          <a:srgbClr val="0F6FC6"/>
        </a:solidFill>
        <a:ln w="25560" cmpd="sng">
          <a:solidFill>
            <a:srgbClr val="08509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明朝E"/>
              <a:ea typeface="HGP明朝E"/>
              <a:cs typeface="HGP明朝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104775</xdr:rowOff>
    </xdr:from>
    <xdr:to>
      <xdr:col>23</xdr:col>
      <xdr:colOff>1009650</xdr:colOff>
      <xdr:row>2</xdr:row>
      <xdr:rowOff>9525</xdr:rowOff>
    </xdr:to>
    <xdr:sp fLocksText="0">
      <xdr:nvSpPr>
        <xdr:cNvPr id="3" name="テキスト ボックス 3"/>
        <xdr:cNvSpPr txBox="1">
          <a:spLocks noChangeArrowheads="1"/>
        </xdr:cNvSpPr>
      </xdr:nvSpPr>
      <xdr:spPr>
        <a:xfrm>
          <a:off x="142875" y="104775"/>
          <a:ext cx="14116050" cy="390525"/>
        </a:xfrm>
        <a:prstGeom prst="rect">
          <a:avLst/>
        </a:prstGeom>
        <a:solidFill>
          <a:srgbClr val="FFFFFF"/>
        </a:solidFill>
        <a:ln w="9360" cmpd="sng">
          <a:solidFill>
            <a:srgbClr val="009DD9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2400" b="0" i="0" u="none" baseline="0">
              <a:solidFill>
                <a:srgbClr val="003366"/>
              </a:solidFill>
              <a:latin typeface="HGP明朝E"/>
              <a:ea typeface="HGP明朝E"/>
              <a:cs typeface="HGP明朝E"/>
            </a:rPr>
            <a:t>返済予定表</a:t>
          </a:r>
          <a:r>
            <a:rPr lang="en-US" cap="none" sz="2400" b="0" i="0" u="none" baseline="0">
              <a:solidFill>
                <a:srgbClr val="003366"/>
              </a:solidFill>
              <a:latin typeface="HGP明朝E"/>
              <a:ea typeface="HGP明朝E"/>
              <a:cs typeface="HGP明朝E"/>
            </a:rPr>
            <a:t>(</a:t>
          </a:r>
          <a:r>
            <a:rPr lang="en-US" cap="none" sz="2400" b="0" i="0" u="none" baseline="0">
              <a:solidFill>
                <a:srgbClr val="003366"/>
              </a:solidFill>
              <a:latin typeface="HGP明朝E"/>
              <a:ea typeface="HGP明朝E"/>
              <a:cs typeface="HGP明朝E"/>
            </a:rPr>
            <a:t>元利均等）</a:t>
          </a:r>
        </a:p>
      </xdr:txBody>
    </xdr:sp>
    <xdr:clientData/>
  </xdr:twoCellAnchor>
  <xdr:twoCellAnchor>
    <xdr:from>
      <xdr:col>1</xdr:col>
      <xdr:colOff>0</xdr:colOff>
      <xdr:row>13</xdr:row>
      <xdr:rowOff>238125</xdr:rowOff>
    </xdr:from>
    <xdr:to>
      <xdr:col>23</xdr:col>
      <xdr:colOff>1009650</xdr:colOff>
      <xdr:row>14</xdr:row>
      <xdr:rowOff>285750</xdr:rowOff>
    </xdr:to>
    <xdr:sp fLocksText="0">
      <xdr:nvSpPr>
        <xdr:cNvPr id="4" name="テキスト ボックス 4"/>
        <xdr:cNvSpPr txBox="1">
          <a:spLocks noChangeArrowheads="1"/>
        </xdr:cNvSpPr>
      </xdr:nvSpPr>
      <xdr:spPr>
        <a:xfrm>
          <a:off x="142875" y="3609975"/>
          <a:ext cx="14116050" cy="381000"/>
        </a:xfrm>
        <a:prstGeom prst="rect">
          <a:avLst/>
        </a:prstGeom>
        <a:solidFill>
          <a:srgbClr val="FFFFFF"/>
        </a:solidFill>
        <a:ln w="9360" cmpd="sng">
          <a:solidFill>
            <a:srgbClr val="009DD9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2400" b="0" i="0" u="none" baseline="0">
              <a:solidFill>
                <a:srgbClr val="003366"/>
              </a:solidFill>
              <a:latin typeface="HGP明朝E"/>
              <a:ea typeface="HGP明朝E"/>
              <a:cs typeface="HGP明朝E"/>
            </a:rPr>
            <a:t>償還表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285750</xdr:colOff>
      <xdr:row>6</xdr:row>
      <xdr:rowOff>104775</xdr:rowOff>
    </xdr:from>
    <xdr:to>
      <xdr:col>18</xdr:col>
      <xdr:colOff>180975</xdr:colOff>
      <xdr:row>7</xdr:row>
      <xdr:rowOff>76200</xdr:rowOff>
    </xdr:to>
    <xdr:sp>
      <xdr:nvSpPr>
        <xdr:cNvPr id="1" name="右矢印 1"/>
        <xdr:cNvSpPr>
          <a:spLocks/>
        </xdr:cNvSpPr>
      </xdr:nvSpPr>
      <xdr:spPr>
        <a:xfrm>
          <a:off x="9124950" y="1600200"/>
          <a:ext cx="276225" cy="247650"/>
        </a:xfrm>
        <a:prstGeom prst="rightArrow">
          <a:avLst>
            <a:gd name="adj" fmla="val 0"/>
          </a:avLst>
        </a:prstGeom>
        <a:solidFill>
          <a:srgbClr val="0F6FC6"/>
        </a:solidFill>
        <a:ln w="25560" cmpd="sng">
          <a:solidFill>
            <a:srgbClr val="08509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明朝E"/>
              <a:ea typeface="HGP明朝E"/>
              <a:cs typeface="HGP明朝E"/>
            </a:rPr>
            <a:t/>
          </a:r>
        </a:p>
      </xdr:txBody>
    </xdr:sp>
    <xdr:clientData/>
  </xdr:twoCellAnchor>
  <xdr:twoCellAnchor>
    <xdr:from>
      <xdr:col>10</xdr:col>
      <xdr:colOff>238125</xdr:colOff>
      <xdr:row>6</xdr:row>
      <xdr:rowOff>114300</xdr:rowOff>
    </xdr:from>
    <xdr:to>
      <xdr:col>11</xdr:col>
      <xdr:colOff>152400</xdr:colOff>
      <xdr:row>7</xdr:row>
      <xdr:rowOff>85725</xdr:rowOff>
    </xdr:to>
    <xdr:sp>
      <xdr:nvSpPr>
        <xdr:cNvPr id="2" name="右矢印 2"/>
        <xdr:cNvSpPr>
          <a:spLocks/>
        </xdr:cNvSpPr>
      </xdr:nvSpPr>
      <xdr:spPr>
        <a:xfrm>
          <a:off x="3552825" y="1609725"/>
          <a:ext cx="266700" cy="247650"/>
        </a:xfrm>
        <a:prstGeom prst="rightArrow">
          <a:avLst>
            <a:gd name="adj" fmla="val 0"/>
          </a:avLst>
        </a:prstGeom>
        <a:solidFill>
          <a:srgbClr val="0F6FC6"/>
        </a:solidFill>
        <a:ln w="25560" cmpd="sng">
          <a:solidFill>
            <a:srgbClr val="08509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明朝E"/>
              <a:ea typeface="HGP明朝E"/>
              <a:cs typeface="HGP明朝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104775</xdr:rowOff>
    </xdr:from>
    <xdr:to>
      <xdr:col>23</xdr:col>
      <xdr:colOff>1009650</xdr:colOff>
      <xdr:row>2</xdr:row>
      <xdr:rowOff>9525</xdr:rowOff>
    </xdr:to>
    <xdr:sp fLocksText="0">
      <xdr:nvSpPr>
        <xdr:cNvPr id="3" name="テキスト ボックス 3"/>
        <xdr:cNvSpPr txBox="1">
          <a:spLocks noChangeArrowheads="1"/>
        </xdr:cNvSpPr>
      </xdr:nvSpPr>
      <xdr:spPr>
        <a:xfrm>
          <a:off x="142875" y="104775"/>
          <a:ext cx="14116050" cy="390525"/>
        </a:xfrm>
        <a:prstGeom prst="rect">
          <a:avLst/>
        </a:prstGeom>
        <a:solidFill>
          <a:srgbClr val="FFFFFF"/>
        </a:solidFill>
        <a:ln w="9360" cmpd="sng">
          <a:solidFill>
            <a:srgbClr val="009DD9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2400" b="0" i="0" u="none" baseline="0">
              <a:solidFill>
                <a:srgbClr val="003366"/>
              </a:solidFill>
              <a:latin typeface="HGP明朝E"/>
              <a:ea typeface="HGP明朝E"/>
              <a:cs typeface="HGP明朝E"/>
            </a:rPr>
            <a:t>返済予定表（元金均等）</a:t>
          </a:r>
        </a:p>
      </xdr:txBody>
    </xdr:sp>
    <xdr:clientData/>
  </xdr:twoCellAnchor>
  <xdr:twoCellAnchor>
    <xdr:from>
      <xdr:col>1</xdr:col>
      <xdr:colOff>0</xdr:colOff>
      <xdr:row>13</xdr:row>
      <xdr:rowOff>238125</xdr:rowOff>
    </xdr:from>
    <xdr:to>
      <xdr:col>23</xdr:col>
      <xdr:colOff>1009650</xdr:colOff>
      <xdr:row>14</xdr:row>
      <xdr:rowOff>285750</xdr:rowOff>
    </xdr:to>
    <xdr:sp fLocksText="0">
      <xdr:nvSpPr>
        <xdr:cNvPr id="4" name="テキスト ボックス 4"/>
        <xdr:cNvSpPr txBox="1">
          <a:spLocks noChangeArrowheads="1"/>
        </xdr:cNvSpPr>
      </xdr:nvSpPr>
      <xdr:spPr>
        <a:xfrm>
          <a:off x="142875" y="3609975"/>
          <a:ext cx="14116050" cy="381000"/>
        </a:xfrm>
        <a:prstGeom prst="rect">
          <a:avLst/>
        </a:prstGeom>
        <a:solidFill>
          <a:srgbClr val="FFFFFF"/>
        </a:solidFill>
        <a:ln w="9360" cmpd="sng">
          <a:solidFill>
            <a:srgbClr val="009DD9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2400" b="0" i="0" u="none" baseline="0">
              <a:solidFill>
                <a:srgbClr val="003366"/>
              </a:solidFill>
              <a:latin typeface="HGP明朝E"/>
              <a:ea typeface="HGP明朝E"/>
              <a:cs typeface="HGP明朝E"/>
            </a:rPr>
            <a:t>償還表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H542"/>
  <sheetViews>
    <sheetView tabSelected="1" zoomScale="85" zoomScaleNormal="85" zoomScalePageLayoutView="0" workbookViewId="0" topLeftCell="A1">
      <selection activeCell="AB8" sqref="AB8"/>
    </sheetView>
  </sheetViews>
  <sheetFormatPr defaultColWidth="8.796875" defaultRowHeight="20.25" customHeight="1"/>
  <cols>
    <col min="1" max="1" width="1.4921875" style="0" customWidth="1"/>
    <col min="2" max="12" width="3.69921875" style="0" customWidth="1"/>
    <col min="13" max="13" width="6.5" style="0" customWidth="1"/>
    <col min="14" max="15" width="10" style="0" customWidth="1"/>
    <col min="16" max="16" width="10.69921875" style="0" customWidth="1"/>
    <col min="17" max="17" width="13.3984375" style="0" customWidth="1"/>
    <col min="18" max="18" width="4" style="1" customWidth="1"/>
    <col min="19" max="19" width="3.69921875" style="0" customWidth="1"/>
    <col min="20" max="20" width="6.5" style="0" customWidth="1"/>
    <col min="21" max="24" width="10.69921875" style="0" customWidth="1"/>
    <col min="25" max="25" width="1.203125" style="1" customWidth="1"/>
    <col min="26" max="31" width="3.69921875" style="0" customWidth="1"/>
    <col min="32" max="34" width="3.59765625" style="0" customWidth="1"/>
    <col min="35" max="35" width="9.5" style="0" customWidth="1"/>
    <col min="40" max="40" width="11.59765625" style="0" customWidth="1"/>
    <col min="42" max="42" width="9.19921875" style="0" customWidth="1"/>
    <col min="43" max="43" width="11.3984375" style="0" customWidth="1"/>
    <col min="45" max="45" width="9.19921875" style="0" customWidth="1"/>
    <col min="46" max="46" width="10.5" style="0" customWidth="1"/>
    <col min="47" max="50" width="0" style="0" hidden="1" customWidth="1"/>
    <col min="51" max="51" width="13.3984375" style="0" hidden="1" customWidth="1"/>
    <col min="52" max="53" width="0" style="0" hidden="1" customWidth="1"/>
    <col min="54" max="54" width="10.5" style="0" hidden="1" customWidth="1"/>
    <col min="55" max="55" width="9.69921875" style="0" hidden="1" customWidth="1"/>
    <col min="56" max="57" width="9.59765625" style="0" hidden="1" customWidth="1"/>
    <col min="58" max="58" width="10.5" style="0" hidden="1" customWidth="1"/>
    <col min="59" max="59" width="9.5" style="0" hidden="1" customWidth="1"/>
    <col min="60" max="60" width="9.09765625" style="0" hidden="1" customWidth="1"/>
    <col min="61" max="65" width="0" style="0" hidden="1" customWidth="1"/>
  </cols>
  <sheetData>
    <row r="1" spans="2:31" ht="14.25" customHeight="1"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2"/>
      <c r="Z1" s="3"/>
      <c r="AA1" s="3"/>
      <c r="AB1" s="3"/>
      <c r="AC1" s="3"/>
      <c r="AD1" s="3"/>
      <c r="AE1" s="3"/>
    </row>
    <row r="2" spans="2:31" ht="24" customHeight="1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2"/>
      <c r="Z2" s="3"/>
      <c r="AA2" s="3"/>
      <c r="AB2" s="3"/>
      <c r="AC2" s="3"/>
      <c r="AD2" s="3"/>
      <c r="AE2" s="3"/>
    </row>
    <row r="3" spans="2:31" ht="14.2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2"/>
      <c r="S3" s="4"/>
      <c r="T3" s="4"/>
      <c r="U3" s="4"/>
      <c r="V3" s="4"/>
      <c r="W3" s="4"/>
      <c r="X3" s="4"/>
      <c r="Y3" s="2"/>
      <c r="Z3" s="3"/>
      <c r="AA3" s="3"/>
      <c r="AB3" s="3"/>
      <c r="AC3" s="3"/>
      <c r="AD3" s="3"/>
      <c r="AE3" s="3"/>
    </row>
    <row r="4" spans="2:56" ht="21.75" customHeight="1">
      <c r="B4" s="71" t="s">
        <v>0</v>
      </c>
      <c r="C4" s="71"/>
      <c r="D4" s="71"/>
      <c r="E4" s="71"/>
      <c r="F4" s="71"/>
      <c r="G4" s="71"/>
      <c r="H4" s="71"/>
      <c r="I4" s="71"/>
      <c r="J4" s="71"/>
      <c r="K4" s="6"/>
      <c r="L4" s="7"/>
      <c r="M4" s="98" t="s">
        <v>1</v>
      </c>
      <c r="N4" s="98"/>
      <c r="O4" s="98"/>
      <c r="P4" s="98"/>
      <c r="Q4" s="98"/>
      <c r="R4" s="6"/>
      <c r="S4" s="7"/>
      <c r="T4" s="99" t="s">
        <v>2</v>
      </c>
      <c r="U4" s="77"/>
      <c r="V4" s="77"/>
      <c r="W4" s="99"/>
      <c r="X4" s="99"/>
      <c r="Y4" s="6"/>
      <c r="AZ4" s="8">
        <f>G8</f>
        <v>35</v>
      </c>
      <c r="BA4" s="9">
        <f>PMT(AZ5/2,AZ4*2,-AZ6)</f>
        <v>21116.456184817744</v>
      </c>
      <c r="BB4" s="10">
        <v>1</v>
      </c>
      <c r="BC4">
        <v>1500</v>
      </c>
      <c r="BD4">
        <f>IF($G$8=BB4,BC4,0)</f>
        <v>0</v>
      </c>
    </row>
    <row r="5" spans="2:56" ht="21.75" customHeight="1">
      <c r="B5" s="77" t="s">
        <v>3</v>
      </c>
      <c r="C5" s="77"/>
      <c r="D5" s="77"/>
      <c r="E5" s="77"/>
      <c r="F5" s="77"/>
      <c r="G5" s="92">
        <v>31000000</v>
      </c>
      <c r="H5" s="92"/>
      <c r="I5" s="92"/>
      <c r="J5" s="92"/>
      <c r="K5" s="11"/>
      <c r="L5" s="7"/>
      <c r="M5" s="98" t="s">
        <v>4</v>
      </c>
      <c r="N5" s="98"/>
      <c r="O5" s="98"/>
      <c r="P5" s="91">
        <f>G5-G6</f>
        <v>30000000</v>
      </c>
      <c r="Q5" s="91"/>
      <c r="R5" s="11"/>
      <c r="S5" s="7"/>
      <c r="T5" s="60" t="s">
        <v>78</v>
      </c>
      <c r="U5" s="93" t="s">
        <v>5</v>
      </c>
      <c r="V5" s="94"/>
      <c r="W5" s="56">
        <f>'元利均等'!N18</f>
        <v>105249.16027190063</v>
      </c>
      <c r="X5" s="56"/>
      <c r="Y5" s="12"/>
      <c r="AZ5" s="13">
        <f>G9</f>
        <v>0.02375</v>
      </c>
      <c r="BA5" s="14"/>
      <c r="BB5" s="10">
        <v>2</v>
      </c>
      <c r="BC5">
        <v>2242</v>
      </c>
      <c r="BD5">
        <f>IF($G$8=BB5,BC5,0)</f>
        <v>0</v>
      </c>
    </row>
    <row r="6" spans="2:56" ht="21.75" customHeight="1">
      <c r="B6" s="77" t="s">
        <v>6</v>
      </c>
      <c r="C6" s="77"/>
      <c r="D6" s="77"/>
      <c r="E6" s="77"/>
      <c r="F6" s="77"/>
      <c r="G6" s="92">
        <v>1000000</v>
      </c>
      <c r="H6" s="92"/>
      <c r="I6" s="92"/>
      <c r="J6" s="92"/>
      <c r="K6" s="11"/>
      <c r="L6" s="7"/>
      <c r="M6" s="100"/>
      <c r="N6" s="98"/>
      <c r="O6" s="98"/>
      <c r="P6" s="91"/>
      <c r="Q6" s="91"/>
      <c r="R6" s="11"/>
      <c r="S6" s="7"/>
      <c r="T6" s="60"/>
      <c r="U6" s="93" t="s">
        <v>9</v>
      </c>
      <c r="V6" s="95"/>
      <c r="W6" s="57">
        <f>'元利均等'!U23</f>
        <v>0</v>
      </c>
      <c r="X6" s="58"/>
      <c r="Y6" s="12"/>
      <c r="AZ6" s="15">
        <v>1000000</v>
      </c>
      <c r="BA6" s="15"/>
      <c r="BB6" s="10">
        <v>3</v>
      </c>
      <c r="BC6">
        <v>2979</v>
      </c>
      <c r="BD6">
        <f>IF($G$8=BB6,BC6,0)</f>
        <v>0</v>
      </c>
    </row>
    <row r="7" spans="2:56" ht="21.75" customHeight="1">
      <c r="B7" s="96" t="s">
        <v>7</v>
      </c>
      <c r="C7" s="96"/>
      <c r="D7" s="96"/>
      <c r="E7" s="96"/>
      <c r="F7" s="96"/>
      <c r="G7" s="92">
        <v>0</v>
      </c>
      <c r="H7" s="92"/>
      <c r="I7" s="92"/>
      <c r="J7" s="92"/>
      <c r="K7" s="11"/>
      <c r="L7" s="16"/>
      <c r="M7" s="82" t="s">
        <v>76</v>
      </c>
      <c r="N7" s="85" t="s">
        <v>8</v>
      </c>
      <c r="O7" s="86"/>
      <c r="P7" s="91">
        <f>P5-P9</f>
        <v>30000000</v>
      </c>
      <c r="Q7" s="91"/>
      <c r="R7" s="11"/>
      <c r="S7" s="16"/>
      <c r="T7" s="60"/>
      <c r="U7" s="93" t="s">
        <v>13</v>
      </c>
      <c r="V7" s="95"/>
      <c r="W7" s="92">
        <f>(W5*12)+(W6*2)</f>
        <v>1262989.9232628075</v>
      </c>
      <c r="X7" s="92"/>
      <c r="Y7" s="12"/>
      <c r="BB7" s="10">
        <v>4</v>
      </c>
      <c r="BC7">
        <v>3710</v>
      </c>
      <c r="BD7">
        <f>IF($G$8=BB7,BC7,0)</f>
        <v>0</v>
      </c>
    </row>
    <row r="8" spans="2:25" ht="21.75" customHeight="1">
      <c r="B8" s="77" t="s">
        <v>10</v>
      </c>
      <c r="C8" s="77"/>
      <c r="D8" s="77"/>
      <c r="E8" s="77"/>
      <c r="F8" s="77"/>
      <c r="G8" s="89">
        <v>35</v>
      </c>
      <c r="H8" s="89"/>
      <c r="I8" s="89"/>
      <c r="J8" s="89"/>
      <c r="K8" s="17"/>
      <c r="L8" s="16"/>
      <c r="M8" s="83"/>
      <c r="N8" s="87"/>
      <c r="O8" s="88"/>
      <c r="P8" s="91"/>
      <c r="Q8" s="91"/>
      <c r="R8" s="11"/>
      <c r="S8" s="16"/>
      <c r="T8" s="60" t="s">
        <v>77</v>
      </c>
      <c r="U8" s="93" t="s">
        <v>74</v>
      </c>
      <c r="V8" s="95"/>
      <c r="W8" s="79">
        <f>W7/(G10*10000)</f>
        <v>0.280664427391735</v>
      </c>
      <c r="X8" s="79"/>
      <c r="Y8" s="12"/>
    </row>
    <row r="9" spans="2:55" ht="21.75" customHeight="1">
      <c r="B9" s="77" t="s">
        <v>11</v>
      </c>
      <c r="C9" s="77"/>
      <c r="D9" s="77"/>
      <c r="E9" s="77"/>
      <c r="F9" s="77"/>
      <c r="G9" s="90">
        <v>0.02375</v>
      </c>
      <c r="H9" s="90"/>
      <c r="I9" s="90"/>
      <c r="J9" s="90"/>
      <c r="K9" s="18"/>
      <c r="L9" s="16"/>
      <c r="M9" s="83"/>
      <c r="N9" s="85" t="s">
        <v>12</v>
      </c>
      <c r="O9" s="86"/>
      <c r="P9" s="91">
        <f>IF(P5*50%&lt;=BC9,P5*50%,BC9)</f>
        <v>0</v>
      </c>
      <c r="Q9" s="91"/>
      <c r="R9" s="11"/>
      <c r="S9" s="16"/>
      <c r="T9" s="60"/>
      <c r="U9" s="93" t="s">
        <v>73</v>
      </c>
      <c r="V9" s="94"/>
      <c r="W9" s="55">
        <f>((PMT(4%/12,'元利均等'!G8*12,-'元利均等'!P7)*12)+(PMT(4%/2,'元利均等'!G8*2,-'元利均等'!P9)*2))/(G10*10000)</f>
        <v>0.3542197928266478</v>
      </c>
      <c r="X9" s="55"/>
      <c r="Y9" s="11"/>
      <c r="AZ9" s="19">
        <f>G7</f>
        <v>0</v>
      </c>
      <c r="BA9" s="20">
        <f>AZ9/BA4</f>
        <v>0</v>
      </c>
      <c r="BB9" s="19">
        <f>BA9*1000000</f>
        <v>0</v>
      </c>
      <c r="BC9" s="19">
        <f>ROUNDDOWN(BB9,-5)</f>
        <v>0</v>
      </c>
    </row>
    <row r="10" spans="2:25" ht="21.75" customHeight="1">
      <c r="B10" s="77" t="s">
        <v>14</v>
      </c>
      <c r="C10" s="77"/>
      <c r="D10" s="77"/>
      <c r="E10" s="77"/>
      <c r="F10" s="77"/>
      <c r="G10" s="78">
        <v>450</v>
      </c>
      <c r="H10" s="78"/>
      <c r="I10" s="78"/>
      <c r="J10" s="78"/>
      <c r="K10" s="21"/>
      <c r="L10" s="16"/>
      <c r="M10" s="84"/>
      <c r="N10" s="87"/>
      <c r="O10" s="88"/>
      <c r="P10" s="91"/>
      <c r="Q10" s="91"/>
      <c r="R10" s="11"/>
      <c r="S10" s="16"/>
      <c r="T10" s="60"/>
      <c r="U10" s="93" t="s">
        <v>75</v>
      </c>
      <c r="V10" s="94"/>
      <c r="W10" s="59">
        <f>(((PMT(4%/12,'元利均等'!G8*12,-'元利均等'!P7)*12)+(PMT(4%/2,'元利均等'!G8*2,-'元利均等'!P9)*2))/10000/35%)+1</f>
        <v>456.42544791997574</v>
      </c>
      <c r="X10" s="59"/>
      <c r="Y10" s="22"/>
    </row>
    <row r="11" spans="13:54" ht="20.25" customHeight="1">
      <c r="M11" s="16"/>
      <c r="N11" s="16"/>
      <c r="O11" s="16"/>
      <c r="P11" s="16"/>
      <c r="Q11" s="16"/>
      <c r="R11" s="23"/>
      <c r="Y11" s="23"/>
      <c r="AZ11" s="10">
        <v>5</v>
      </c>
      <c r="BA11">
        <v>4435</v>
      </c>
      <c r="BB11">
        <f>IF($G$8=AZ11,BA11,0)</f>
        <v>0</v>
      </c>
    </row>
    <row r="12" spans="2:48" ht="20.25" customHeight="1">
      <c r="B12" t="s">
        <v>15</v>
      </c>
      <c r="M12" s="16"/>
      <c r="N12" s="16"/>
      <c r="O12" s="16"/>
      <c r="P12" s="16"/>
      <c r="Q12" s="16"/>
      <c r="R12" s="23"/>
      <c r="T12" s="16"/>
      <c r="U12" s="16"/>
      <c r="V12" s="16"/>
      <c r="W12" s="16"/>
      <c r="X12" s="16"/>
      <c r="Y12" s="23"/>
      <c r="AV12" s="10"/>
    </row>
    <row r="13" spans="2:48" ht="20.25" customHeight="1">
      <c r="B13" s="24" t="s">
        <v>16</v>
      </c>
      <c r="M13" s="16"/>
      <c r="N13" s="16"/>
      <c r="O13" s="16"/>
      <c r="P13" s="16"/>
      <c r="Q13" s="16"/>
      <c r="R13" s="23"/>
      <c r="T13" s="16"/>
      <c r="U13" s="16"/>
      <c r="V13" s="16"/>
      <c r="W13" s="16"/>
      <c r="X13" s="16"/>
      <c r="Y13" s="23"/>
      <c r="AV13" s="10"/>
    </row>
    <row r="14" spans="2:48" ht="26.25" customHeight="1">
      <c r="B14" s="24"/>
      <c r="M14" s="16"/>
      <c r="N14" s="16"/>
      <c r="O14" s="16"/>
      <c r="P14" s="16"/>
      <c r="Q14" s="16"/>
      <c r="R14" s="23"/>
      <c r="T14" s="16"/>
      <c r="U14" s="16"/>
      <c r="V14" s="16"/>
      <c r="W14" s="16"/>
      <c r="X14" s="16"/>
      <c r="Y14" s="23"/>
      <c r="AV14" s="10"/>
    </row>
    <row r="15" spans="2:48" ht="27" customHeight="1"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23"/>
      <c r="AV15" s="10"/>
    </row>
    <row r="16" spans="2:50" ht="20.25" customHeight="1">
      <c r="B16" s="81" t="s">
        <v>17</v>
      </c>
      <c r="C16" s="81"/>
      <c r="D16" s="81"/>
      <c r="E16" s="81"/>
      <c r="F16" s="81"/>
      <c r="G16" s="81"/>
      <c r="H16" s="81"/>
      <c r="I16" s="81"/>
      <c r="J16" s="81"/>
      <c r="L16" s="25" t="s">
        <v>18</v>
      </c>
      <c r="S16" s="25" t="s">
        <v>19</v>
      </c>
      <c r="AL16" s="19"/>
      <c r="AU16" s="20"/>
      <c r="AV16" s="10">
        <v>6</v>
      </c>
      <c r="AW16">
        <v>5152</v>
      </c>
      <c r="AX16">
        <f aca="true" t="shared" si="0" ref="AX16:AX46">IF($G$8=AV16,AW16,0)</f>
        <v>0</v>
      </c>
    </row>
    <row r="17" spans="2:60" ht="20.25" customHeight="1">
      <c r="B17" s="71" t="s">
        <v>0</v>
      </c>
      <c r="C17" s="71"/>
      <c r="D17" s="71"/>
      <c r="E17" s="71"/>
      <c r="F17" s="71"/>
      <c r="G17" s="71"/>
      <c r="H17" s="71"/>
      <c r="I17" s="71"/>
      <c r="J17" s="71"/>
      <c r="L17" s="26" t="s">
        <v>20</v>
      </c>
      <c r="M17" s="26" t="s">
        <v>21</v>
      </c>
      <c r="N17" s="27" t="s">
        <v>22</v>
      </c>
      <c r="O17" s="46" t="s">
        <v>23</v>
      </c>
      <c r="P17" s="27" t="s">
        <v>11</v>
      </c>
      <c r="Q17" s="28" t="s">
        <v>24</v>
      </c>
      <c r="R17" s="29"/>
      <c r="S17" s="30" t="s">
        <v>20</v>
      </c>
      <c r="T17" s="30" t="s">
        <v>21</v>
      </c>
      <c r="U17" s="31" t="s">
        <v>22</v>
      </c>
      <c r="V17" s="32" t="s">
        <v>23</v>
      </c>
      <c r="W17" s="32" t="s">
        <v>11</v>
      </c>
      <c r="X17" s="33" t="s">
        <v>24</v>
      </c>
      <c r="Y17" s="29"/>
      <c r="AQ17" s="20"/>
      <c r="AR17" s="19"/>
      <c r="AS17" s="19"/>
      <c r="AT17" s="19"/>
      <c r="AU17" s="19"/>
      <c r="AV17" s="10">
        <v>7</v>
      </c>
      <c r="AW17">
        <v>5862</v>
      </c>
      <c r="AX17">
        <f t="shared" si="0"/>
        <v>0</v>
      </c>
      <c r="AZ17" s="34" t="s">
        <v>25</v>
      </c>
      <c r="BA17" s="34"/>
      <c r="BB17" s="34" t="s">
        <v>26</v>
      </c>
      <c r="BC17" s="5" t="s">
        <v>27</v>
      </c>
      <c r="BD17" s="34" t="s">
        <v>28</v>
      </c>
      <c r="BE17" s="5" t="s">
        <v>11</v>
      </c>
      <c r="BF17" s="34" t="s">
        <v>23</v>
      </c>
      <c r="BG17" s="34" t="s">
        <v>11</v>
      </c>
      <c r="BH17" s="34" t="s">
        <v>29</v>
      </c>
    </row>
    <row r="18" spans="2:60" ht="20.25" customHeight="1">
      <c r="B18" s="72" t="s">
        <v>30</v>
      </c>
      <c r="C18" s="72"/>
      <c r="D18" s="72"/>
      <c r="E18" s="72"/>
      <c r="F18" s="73">
        <v>1000000</v>
      </c>
      <c r="G18" s="73"/>
      <c r="H18" s="73"/>
      <c r="I18" s="73"/>
      <c r="J18" s="73"/>
      <c r="K18" s="20"/>
      <c r="L18" s="64" t="s">
        <v>31</v>
      </c>
      <c r="M18" s="50">
        <v>1</v>
      </c>
      <c r="N18" s="45">
        <f>PMT('元利均等'!G9/12,'元利均等'!G8*12,-'元利均等'!P7)</f>
        <v>105249.16027190063</v>
      </c>
      <c r="O18" s="36">
        <f aca="true" t="shared" si="1" ref="O18:O28">IF(N18=0,0,-PPMT($G$9/12,M18,MAX($G$8*12),$P$7))</f>
        <v>45874.160271900626</v>
      </c>
      <c r="P18" s="36">
        <f aca="true" t="shared" si="2" ref="P18:P28">IF(N18=0,0,-IPMT($G$9/12,M18,MAX($G$8*12),$P$7))</f>
        <v>59375.00000000001</v>
      </c>
      <c r="Q18" s="48">
        <f>'元利均等'!P7-O18</f>
        <v>29954125.8397281</v>
      </c>
      <c r="R18" s="37"/>
      <c r="S18" s="65" t="s">
        <v>31</v>
      </c>
      <c r="T18" s="50"/>
      <c r="U18" s="35"/>
      <c r="V18" s="36"/>
      <c r="W18" s="36"/>
      <c r="X18" s="35"/>
      <c r="Y18" s="38"/>
      <c r="AQ18" s="20"/>
      <c r="AR18" s="20"/>
      <c r="AS18" s="20"/>
      <c r="AT18" s="20"/>
      <c r="AU18" s="20"/>
      <c r="AV18" s="10">
        <v>8</v>
      </c>
      <c r="AW18">
        <v>6564</v>
      </c>
      <c r="AX18">
        <f t="shared" si="0"/>
        <v>0</v>
      </c>
      <c r="AY18" s="44">
        <f>N18-O18-P18+U18-V18-W18</f>
        <v>0</v>
      </c>
      <c r="AZ18" s="35">
        <v>1</v>
      </c>
      <c r="BA18" s="39"/>
      <c r="BB18" s="15"/>
      <c r="BC18" s="15"/>
      <c r="BD18" s="36"/>
      <c r="BE18" s="15"/>
      <c r="BF18" s="36">
        <f aca="true" t="shared" si="3" ref="BF18:BF29">O18</f>
        <v>45874.160271900626</v>
      </c>
      <c r="BG18" s="36">
        <f aca="true" t="shared" si="4" ref="BG18:BG82">P18</f>
        <v>59375.00000000001</v>
      </c>
      <c r="BH18" s="35"/>
    </row>
    <row r="19" spans="2:60" ht="20.25" customHeight="1">
      <c r="B19" s="72" t="s">
        <v>32</v>
      </c>
      <c r="C19" s="72"/>
      <c r="D19" s="72"/>
      <c r="E19" s="72"/>
      <c r="F19" s="74">
        <v>48</v>
      </c>
      <c r="G19" s="74"/>
      <c r="H19" s="74"/>
      <c r="I19" s="74"/>
      <c r="J19" s="74"/>
      <c r="L19" s="64"/>
      <c r="M19" s="50">
        <v>2</v>
      </c>
      <c r="N19" s="36">
        <f>IF(Q18&lt;1,0,N18)</f>
        <v>105249.16027190063</v>
      </c>
      <c r="O19" s="36">
        <f t="shared" si="1"/>
        <v>45964.95288077209</v>
      </c>
      <c r="P19" s="36">
        <f t="shared" si="2"/>
        <v>59284.20739112854</v>
      </c>
      <c r="Q19" s="48">
        <f>IF(Q18&lt;0,0,Q18-O19)</f>
        <v>29908160.886847325</v>
      </c>
      <c r="R19" s="37"/>
      <c r="S19" s="65"/>
      <c r="T19" s="50"/>
      <c r="U19" s="35"/>
      <c r="V19" s="36"/>
      <c r="W19" s="36"/>
      <c r="X19" s="35"/>
      <c r="Y19" s="38"/>
      <c r="AV19" s="10">
        <v>9</v>
      </c>
      <c r="AW19">
        <v>7257</v>
      </c>
      <c r="AX19">
        <f t="shared" si="0"/>
        <v>0</v>
      </c>
      <c r="AY19" s="44">
        <f aca="true" t="shared" si="5" ref="AY19:AY82">N19-O19-P19+U19-V19-W19</f>
        <v>0</v>
      </c>
      <c r="AZ19" s="35">
        <v>2</v>
      </c>
      <c r="BA19" s="39">
        <f aca="true" t="shared" si="6" ref="BA19:BA29">IF($F$19=AZ19,1,0)</f>
        <v>0</v>
      </c>
      <c r="BB19" s="15">
        <f aca="true" t="shared" si="7" ref="BB19:BB29">IF(BA19=1,$F$18,IF(BB18&gt;0,BD18,0))</f>
        <v>0</v>
      </c>
      <c r="BC19" s="15">
        <f aca="true" t="shared" si="8" ref="BC19:BC47">IF(BA19=1,BF19,IF(BB19&gt;0,BF19,0))</f>
        <v>0</v>
      </c>
      <c r="BD19" s="36">
        <f aca="true" t="shared" si="9" ref="BD19:BD47">BB19-BC19</f>
        <v>0</v>
      </c>
      <c r="BE19" s="15">
        <f aca="true" t="shared" si="10" ref="BE19:BE47">IF(BC19&gt;0,BG19,0)</f>
        <v>0</v>
      </c>
      <c r="BF19" s="36">
        <f t="shared" si="3"/>
        <v>45964.95288077209</v>
      </c>
      <c r="BG19" s="36">
        <f t="shared" si="4"/>
        <v>59284.20739112854</v>
      </c>
      <c r="BH19" s="35">
        <f>IF(BE19&gt;0,1,0)</f>
        <v>0</v>
      </c>
    </row>
    <row r="20" spans="5:60" ht="20.25" customHeight="1">
      <c r="E20" s="75">
        <f>F19/12</f>
        <v>4</v>
      </c>
      <c r="F20" s="75"/>
      <c r="G20" s="75"/>
      <c r="H20" s="75"/>
      <c r="I20" s="75"/>
      <c r="J20" s="75"/>
      <c r="L20" s="64"/>
      <c r="M20" s="50">
        <v>3</v>
      </c>
      <c r="N20" s="36">
        <f aca="true" t="shared" si="11" ref="N20:N29">IF(Q19&lt;1,0,N19)</f>
        <v>105249.16027190063</v>
      </c>
      <c r="O20" s="36">
        <f t="shared" si="1"/>
        <v>46055.92518334863</v>
      </c>
      <c r="P20" s="36">
        <f t="shared" si="2"/>
        <v>59193.235088552006</v>
      </c>
      <c r="Q20" s="48">
        <f aca="true" t="shared" si="12" ref="Q20:Q84">IF(Q19&lt;0,0,Q19-O20)</f>
        <v>29862104.961663976</v>
      </c>
      <c r="R20" s="37"/>
      <c r="S20" s="65"/>
      <c r="T20" s="50"/>
      <c r="U20" s="35"/>
      <c r="V20" s="36"/>
      <c r="W20" s="36"/>
      <c r="X20" s="35"/>
      <c r="Y20" s="38"/>
      <c r="AV20" s="10">
        <v>10</v>
      </c>
      <c r="AW20">
        <v>7941</v>
      </c>
      <c r="AX20">
        <f t="shared" si="0"/>
        <v>0</v>
      </c>
      <c r="AY20" s="44">
        <f t="shared" si="5"/>
        <v>0</v>
      </c>
      <c r="AZ20" s="35">
        <v>3</v>
      </c>
      <c r="BA20" s="39">
        <f t="shared" si="6"/>
        <v>0</v>
      </c>
      <c r="BB20" s="15">
        <f t="shared" si="7"/>
        <v>0</v>
      </c>
      <c r="BC20" s="15">
        <f t="shared" si="8"/>
        <v>0</v>
      </c>
      <c r="BD20" s="36">
        <f t="shared" si="9"/>
        <v>0</v>
      </c>
      <c r="BE20" s="15">
        <f t="shared" si="10"/>
        <v>0</v>
      </c>
      <c r="BF20" s="36">
        <f t="shared" si="3"/>
        <v>46055.92518334863</v>
      </c>
      <c r="BG20" s="36">
        <f t="shared" si="4"/>
        <v>59193.235088552006</v>
      </c>
      <c r="BH20" s="35">
        <f aca="true" t="shared" si="13" ref="BH20:BH84">IF(BE20&gt;0,1,0)</f>
        <v>0</v>
      </c>
    </row>
    <row r="21" spans="2:60" ht="20.25" customHeight="1">
      <c r="B21" s="25" t="s">
        <v>33</v>
      </c>
      <c r="L21" s="64"/>
      <c r="M21" s="50">
        <v>4</v>
      </c>
      <c r="N21" s="36">
        <f t="shared" si="11"/>
        <v>105249.16027190063</v>
      </c>
      <c r="O21" s="36">
        <f t="shared" si="1"/>
        <v>46147.077535274</v>
      </c>
      <c r="P21" s="36">
        <f t="shared" si="2"/>
        <v>59102.08273662663</v>
      </c>
      <c r="Q21" s="48">
        <f t="shared" si="12"/>
        <v>29815957.8841287</v>
      </c>
      <c r="R21" s="37"/>
      <c r="S21" s="65"/>
      <c r="T21" s="50"/>
      <c r="U21" s="35"/>
      <c r="V21" s="36"/>
      <c r="W21" s="36"/>
      <c r="X21" s="35"/>
      <c r="Y21" s="38"/>
      <c r="AV21" s="10">
        <v>11</v>
      </c>
      <c r="AW21">
        <v>8615</v>
      </c>
      <c r="AX21">
        <f t="shared" si="0"/>
        <v>0</v>
      </c>
      <c r="AY21" s="44">
        <f t="shared" si="5"/>
        <v>0</v>
      </c>
      <c r="AZ21" s="35">
        <v>4</v>
      </c>
      <c r="BA21" s="39">
        <f t="shared" si="6"/>
        <v>0</v>
      </c>
      <c r="BB21" s="15">
        <f t="shared" si="7"/>
        <v>0</v>
      </c>
      <c r="BC21" s="15">
        <f t="shared" si="8"/>
        <v>0</v>
      </c>
      <c r="BD21" s="36">
        <f t="shared" si="9"/>
        <v>0</v>
      </c>
      <c r="BE21" s="15">
        <f t="shared" si="10"/>
        <v>0</v>
      </c>
      <c r="BF21" s="36">
        <f t="shared" si="3"/>
        <v>46147.077535274</v>
      </c>
      <c r="BG21" s="36">
        <f t="shared" si="4"/>
        <v>59102.08273662663</v>
      </c>
      <c r="BH21" s="35">
        <f t="shared" si="13"/>
        <v>0</v>
      </c>
    </row>
    <row r="22" spans="2:60" ht="20.25" customHeight="1">
      <c r="B22" s="76" t="s">
        <v>34</v>
      </c>
      <c r="C22" s="76"/>
      <c r="D22" s="76"/>
      <c r="E22" s="76"/>
      <c r="F22" s="62">
        <f>BC439</f>
        <v>1025988.3508520353</v>
      </c>
      <c r="G22" s="62"/>
      <c r="H22" s="62"/>
      <c r="I22" s="62"/>
      <c r="J22" s="62"/>
      <c r="L22" s="64"/>
      <c r="M22" s="50">
        <v>5</v>
      </c>
      <c r="N22" s="36">
        <f t="shared" si="11"/>
        <v>105249.16027190063</v>
      </c>
      <c r="O22" s="36">
        <f t="shared" si="1"/>
        <v>46238.4102928959</v>
      </c>
      <c r="P22" s="36">
        <f t="shared" si="2"/>
        <v>59010.74997900474</v>
      </c>
      <c r="Q22" s="48">
        <f t="shared" si="12"/>
        <v>29769719.473835804</v>
      </c>
      <c r="R22" s="37"/>
      <c r="S22" s="65"/>
      <c r="T22" s="50"/>
      <c r="U22" s="35"/>
      <c r="V22" s="36"/>
      <c r="W22" s="36"/>
      <c r="X22" s="35"/>
      <c r="Y22" s="38"/>
      <c r="AE22" s="20"/>
      <c r="AF22" s="20"/>
      <c r="AG22" s="20"/>
      <c r="AH22" s="20"/>
      <c r="AI22" s="20"/>
      <c r="AV22" s="10">
        <v>12</v>
      </c>
      <c r="AW22">
        <v>9280</v>
      </c>
      <c r="AX22">
        <f t="shared" si="0"/>
        <v>0</v>
      </c>
      <c r="AY22" s="44">
        <f t="shared" si="5"/>
        <v>0</v>
      </c>
      <c r="AZ22" s="35">
        <v>5</v>
      </c>
      <c r="BA22" s="39">
        <f t="shared" si="6"/>
        <v>0</v>
      </c>
      <c r="BB22" s="15">
        <f t="shared" si="7"/>
        <v>0</v>
      </c>
      <c r="BC22" s="15">
        <f t="shared" si="8"/>
        <v>0</v>
      </c>
      <c r="BD22" s="36">
        <f t="shared" si="9"/>
        <v>0</v>
      </c>
      <c r="BE22" s="15">
        <f t="shared" si="10"/>
        <v>0</v>
      </c>
      <c r="BF22" s="36">
        <f t="shared" si="3"/>
        <v>46238.4102928959</v>
      </c>
      <c r="BG22" s="36">
        <f t="shared" si="4"/>
        <v>59010.74997900474</v>
      </c>
      <c r="BH22" s="35">
        <f t="shared" si="13"/>
        <v>0</v>
      </c>
    </row>
    <row r="23" spans="2:60" ht="20.25" customHeight="1">
      <c r="B23" s="61" t="s">
        <v>35</v>
      </c>
      <c r="C23" s="61"/>
      <c r="D23" s="61"/>
      <c r="E23" s="61"/>
      <c r="F23" s="62">
        <f>BE439</f>
        <v>1078994.8545859777</v>
      </c>
      <c r="G23" s="62"/>
      <c r="H23" s="62"/>
      <c r="I23" s="62"/>
      <c r="J23" s="62"/>
      <c r="L23" s="64"/>
      <c r="M23" s="50">
        <v>6</v>
      </c>
      <c r="N23" s="36">
        <f t="shared" si="11"/>
        <v>105249.16027190063</v>
      </c>
      <c r="O23" s="36">
        <f t="shared" si="1"/>
        <v>46329.92381326725</v>
      </c>
      <c r="P23" s="36">
        <f t="shared" si="2"/>
        <v>58919.236458633386</v>
      </c>
      <c r="Q23" s="48">
        <f t="shared" si="12"/>
        <v>29723389.550022535</v>
      </c>
      <c r="R23" s="37"/>
      <c r="S23" s="65"/>
      <c r="T23" s="50">
        <v>1</v>
      </c>
      <c r="U23" s="9">
        <f>PMT('元利均等'!G9/2,'元利均等'!G8*2,-'元利均等'!P9)</f>
        <v>0</v>
      </c>
      <c r="V23" s="36">
        <f>IF(U23=0,0,-PPMT($G$9/2,T23,MAX($G$8*2),$P$9))</f>
        <v>0</v>
      </c>
      <c r="W23" s="36">
        <f>IF(U23=0,0,-IPMT($G$9/2,T23,MAX($G$8*2),$P$9))</f>
        <v>0</v>
      </c>
      <c r="X23" s="36">
        <f>'元利均等'!P9-V23</f>
        <v>0</v>
      </c>
      <c r="Y23" s="37"/>
      <c r="AE23" s="20"/>
      <c r="AF23" s="20"/>
      <c r="AG23" s="20"/>
      <c r="AH23" s="20"/>
      <c r="AI23" s="20"/>
      <c r="AV23" s="10">
        <v>13</v>
      </c>
      <c r="AW23">
        <v>9935</v>
      </c>
      <c r="AX23">
        <f t="shared" si="0"/>
        <v>0</v>
      </c>
      <c r="AY23" s="44">
        <f t="shared" si="5"/>
        <v>0</v>
      </c>
      <c r="AZ23" s="35">
        <v>6</v>
      </c>
      <c r="BA23" s="39">
        <f t="shared" si="6"/>
        <v>0</v>
      </c>
      <c r="BB23" s="15">
        <f t="shared" si="7"/>
        <v>0</v>
      </c>
      <c r="BC23" s="15">
        <f t="shared" si="8"/>
        <v>0</v>
      </c>
      <c r="BD23" s="36">
        <f t="shared" si="9"/>
        <v>0</v>
      </c>
      <c r="BE23" s="15">
        <f t="shared" si="10"/>
        <v>0</v>
      </c>
      <c r="BF23" s="36">
        <f t="shared" si="3"/>
        <v>46329.92381326725</v>
      </c>
      <c r="BG23" s="36">
        <f t="shared" si="4"/>
        <v>58919.236458633386</v>
      </c>
      <c r="BH23" s="35">
        <f t="shared" si="13"/>
        <v>0</v>
      </c>
    </row>
    <row r="24" spans="2:60" ht="20.25" customHeight="1">
      <c r="B24" s="61" t="s">
        <v>36</v>
      </c>
      <c r="C24" s="61"/>
      <c r="D24" s="61"/>
      <c r="E24" s="61"/>
      <c r="F24" s="63">
        <f>BH439</f>
        <v>20</v>
      </c>
      <c r="G24" s="63"/>
      <c r="H24" s="63"/>
      <c r="I24" s="63"/>
      <c r="J24" s="63"/>
      <c r="L24" s="64"/>
      <c r="M24" s="50">
        <v>7</v>
      </c>
      <c r="N24" s="36">
        <f t="shared" si="11"/>
        <v>105249.16027190063</v>
      </c>
      <c r="O24" s="36">
        <f t="shared" si="1"/>
        <v>46421.61845414768</v>
      </c>
      <c r="P24" s="36">
        <f t="shared" si="2"/>
        <v>58827.54181775295</v>
      </c>
      <c r="Q24" s="48">
        <f t="shared" si="12"/>
        <v>29676967.931568388</v>
      </c>
      <c r="R24" s="37"/>
      <c r="S24" s="65"/>
      <c r="T24" s="50"/>
      <c r="U24" s="35"/>
      <c r="V24" s="36"/>
      <c r="W24" s="36"/>
      <c r="X24" s="35"/>
      <c r="Y24" s="38"/>
      <c r="AE24" s="20"/>
      <c r="AF24" s="20"/>
      <c r="AG24" s="69"/>
      <c r="AH24" s="69"/>
      <c r="AI24" s="69"/>
      <c r="AV24" s="10">
        <v>14</v>
      </c>
      <c r="AW24">
        <v>10580</v>
      </c>
      <c r="AX24">
        <f t="shared" si="0"/>
        <v>0</v>
      </c>
      <c r="AY24" s="44">
        <f t="shared" si="5"/>
        <v>0</v>
      </c>
      <c r="AZ24" s="35">
        <v>7</v>
      </c>
      <c r="BA24" s="39">
        <f t="shared" si="6"/>
        <v>0</v>
      </c>
      <c r="BB24" s="15">
        <f t="shared" si="7"/>
        <v>0</v>
      </c>
      <c r="BC24" s="15">
        <f t="shared" si="8"/>
        <v>0</v>
      </c>
      <c r="BD24" s="36">
        <f t="shared" si="9"/>
        <v>0</v>
      </c>
      <c r="BE24" s="15">
        <f t="shared" si="10"/>
        <v>0</v>
      </c>
      <c r="BF24" s="36">
        <f t="shared" si="3"/>
        <v>46421.61845414768</v>
      </c>
      <c r="BG24" s="36">
        <f t="shared" si="4"/>
        <v>58827.54181775295</v>
      </c>
      <c r="BH24" s="35">
        <f t="shared" si="13"/>
        <v>0</v>
      </c>
    </row>
    <row r="25" spans="2:60" ht="20.25" customHeight="1">
      <c r="B25" s="61" t="s">
        <v>37</v>
      </c>
      <c r="C25" s="61"/>
      <c r="D25" s="61"/>
      <c r="E25" s="61"/>
      <c r="F25" s="70">
        <f>(G8*12-F19-F24)/12</f>
        <v>29.333333333333332</v>
      </c>
      <c r="G25" s="70"/>
      <c r="H25" s="70"/>
      <c r="I25" s="70"/>
      <c r="J25" s="70"/>
      <c r="L25" s="64"/>
      <c r="M25" s="50">
        <v>8</v>
      </c>
      <c r="N25" s="36">
        <f t="shared" si="11"/>
        <v>105249.16027190063</v>
      </c>
      <c r="O25" s="36">
        <f t="shared" si="1"/>
        <v>46513.49457400483</v>
      </c>
      <c r="P25" s="36">
        <f t="shared" si="2"/>
        <v>58735.665697895805</v>
      </c>
      <c r="Q25" s="48">
        <f t="shared" si="12"/>
        <v>29630454.43699438</v>
      </c>
      <c r="R25" s="37"/>
      <c r="S25" s="65"/>
      <c r="T25" s="50"/>
      <c r="U25" s="35"/>
      <c r="V25" s="36"/>
      <c r="W25" s="36"/>
      <c r="X25" s="35"/>
      <c r="Y25" s="38"/>
      <c r="AE25" s="20"/>
      <c r="AF25" s="20"/>
      <c r="AG25" s="20"/>
      <c r="AH25" s="20"/>
      <c r="AI25" s="20"/>
      <c r="AV25" s="10">
        <v>15</v>
      </c>
      <c r="AW25">
        <v>11213</v>
      </c>
      <c r="AX25">
        <f t="shared" si="0"/>
        <v>0</v>
      </c>
      <c r="AY25" s="44">
        <f t="shared" si="5"/>
        <v>0</v>
      </c>
      <c r="AZ25" s="35">
        <v>8</v>
      </c>
      <c r="BA25" s="39">
        <f t="shared" si="6"/>
        <v>0</v>
      </c>
      <c r="BB25" s="15">
        <f t="shared" si="7"/>
        <v>0</v>
      </c>
      <c r="BC25" s="15">
        <f t="shared" si="8"/>
        <v>0</v>
      </c>
      <c r="BD25" s="36">
        <f t="shared" si="9"/>
        <v>0</v>
      </c>
      <c r="BE25" s="15">
        <f t="shared" si="10"/>
        <v>0</v>
      </c>
      <c r="BF25" s="36">
        <f t="shared" si="3"/>
        <v>46513.49457400483</v>
      </c>
      <c r="BG25" s="36">
        <f t="shared" si="4"/>
        <v>58735.665697895805</v>
      </c>
      <c r="BH25" s="35">
        <f t="shared" si="13"/>
        <v>0</v>
      </c>
    </row>
    <row r="26" spans="2:60" ht="20.25" customHeight="1">
      <c r="B26" s="53">
        <f>IF(AY439&lt;0.1,"","償還表にエラーがあります。再度データをダウンロードしてください。")</f>
      </c>
      <c r="C26" s="53"/>
      <c r="D26" s="53"/>
      <c r="E26" s="53"/>
      <c r="F26" s="53"/>
      <c r="G26" s="53"/>
      <c r="H26" s="53"/>
      <c r="I26" s="53"/>
      <c r="J26" s="53"/>
      <c r="L26" s="64"/>
      <c r="M26" s="50">
        <v>9</v>
      </c>
      <c r="N26" s="36">
        <f t="shared" si="11"/>
        <v>105249.16027190063</v>
      </c>
      <c r="O26" s="36">
        <f t="shared" si="1"/>
        <v>46605.55253201589</v>
      </c>
      <c r="P26" s="36">
        <f t="shared" si="2"/>
        <v>58643.60773988474</v>
      </c>
      <c r="Q26" s="48">
        <f t="shared" si="12"/>
        <v>29583848.884462364</v>
      </c>
      <c r="R26" s="37"/>
      <c r="S26" s="65"/>
      <c r="T26" s="50"/>
      <c r="U26" s="35"/>
      <c r="V26" s="36"/>
      <c r="W26" s="36"/>
      <c r="X26" s="35"/>
      <c r="Y26" s="38"/>
      <c r="AV26" s="10">
        <v>16</v>
      </c>
      <c r="AW26">
        <v>11836</v>
      </c>
      <c r="AX26">
        <f t="shared" si="0"/>
        <v>0</v>
      </c>
      <c r="AY26" s="44">
        <f t="shared" si="5"/>
        <v>0</v>
      </c>
      <c r="AZ26" s="35">
        <v>9</v>
      </c>
      <c r="BA26" s="39">
        <f t="shared" si="6"/>
        <v>0</v>
      </c>
      <c r="BB26" s="15">
        <f t="shared" si="7"/>
        <v>0</v>
      </c>
      <c r="BC26" s="15">
        <f t="shared" si="8"/>
        <v>0</v>
      </c>
      <c r="BD26" s="36">
        <f t="shared" si="9"/>
        <v>0</v>
      </c>
      <c r="BE26" s="15">
        <f t="shared" si="10"/>
        <v>0</v>
      </c>
      <c r="BF26" s="36">
        <f t="shared" si="3"/>
        <v>46605.55253201589</v>
      </c>
      <c r="BG26" s="36">
        <f t="shared" si="4"/>
        <v>58643.60773988474</v>
      </c>
      <c r="BH26" s="35">
        <f t="shared" si="13"/>
        <v>0</v>
      </c>
    </row>
    <row r="27" spans="2:60" ht="20.25" customHeight="1">
      <c r="B27" s="54"/>
      <c r="C27" s="54"/>
      <c r="D27" s="54"/>
      <c r="E27" s="54"/>
      <c r="F27" s="54"/>
      <c r="G27" s="54"/>
      <c r="H27" s="54"/>
      <c r="I27" s="54"/>
      <c r="J27" s="54"/>
      <c r="L27" s="64"/>
      <c r="M27" s="50">
        <v>10</v>
      </c>
      <c r="N27" s="36">
        <f t="shared" si="11"/>
        <v>105249.16027190063</v>
      </c>
      <c r="O27" s="36">
        <f t="shared" si="1"/>
        <v>46697.79268806884</v>
      </c>
      <c r="P27" s="36">
        <f t="shared" si="2"/>
        <v>58551.367583831794</v>
      </c>
      <c r="Q27" s="48">
        <f t="shared" si="12"/>
        <v>29537151.091774296</v>
      </c>
      <c r="R27" s="37"/>
      <c r="S27" s="65"/>
      <c r="T27" s="50"/>
      <c r="U27" s="35"/>
      <c r="V27" s="36"/>
      <c r="W27" s="36"/>
      <c r="X27" s="35"/>
      <c r="Y27" s="38"/>
      <c r="AV27" s="10">
        <v>17</v>
      </c>
      <c r="AW27">
        <v>12447</v>
      </c>
      <c r="AX27">
        <f t="shared" si="0"/>
        <v>0</v>
      </c>
      <c r="AY27" s="44">
        <f t="shared" si="5"/>
        <v>0</v>
      </c>
      <c r="AZ27" s="35">
        <v>10</v>
      </c>
      <c r="BA27" s="39">
        <f t="shared" si="6"/>
        <v>0</v>
      </c>
      <c r="BB27" s="15">
        <f t="shared" si="7"/>
        <v>0</v>
      </c>
      <c r="BC27" s="15">
        <f t="shared" si="8"/>
        <v>0</v>
      </c>
      <c r="BD27" s="36">
        <f t="shared" si="9"/>
        <v>0</v>
      </c>
      <c r="BE27" s="15">
        <f t="shared" si="10"/>
        <v>0</v>
      </c>
      <c r="BF27" s="36">
        <f t="shared" si="3"/>
        <v>46697.79268806884</v>
      </c>
      <c r="BG27" s="36">
        <f t="shared" si="4"/>
        <v>58551.367583831794</v>
      </c>
      <c r="BH27" s="35">
        <f t="shared" si="13"/>
        <v>0</v>
      </c>
    </row>
    <row r="28" spans="12:60" ht="20.25" customHeight="1">
      <c r="L28" s="64"/>
      <c r="M28" s="50">
        <v>11</v>
      </c>
      <c r="N28" s="36">
        <f t="shared" si="11"/>
        <v>105249.16027190063</v>
      </c>
      <c r="O28" s="36">
        <f t="shared" si="1"/>
        <v>46790.21540276397</v>
      </c>
      <c r="P28" s="36">
        <f t="shared" si="2"/>
        <v>58458.94486913666</v>
      </c>
      <c r="Q28" s="48">
        <f t="shared" si="12"/>
        <v>29490360.876371533</v>
      </c>
      <c r="R28" s="37"/>
      <c r="S28" s="65"/>
      <c r="T28" s="50"/>
      <c r="U28" s="35"/>
      <c r="V28" s="36"/>
      <c r="W28" s="36"/>
      <c r="X28" s="35"/>
      <c r="Y28" s="38"/>
      <c r="AV28" s="10">
        <v>18</v>
      </c>
      <c r="AW28">
        <v>13047</v>
      </c>
      <c r="AX28">
        <f t="shared" si="0"/>
        <v>0</v>
      </c>
      <c r="AY28" s="44">
        <f t="shared" si="5"/>
        <v>0</v>
      </c>
      <c r="AZ28" s="35">
        <v>11</v>
      </c>
      <c r="BA28" s="39">
        <f t="shared" si="6"/>
        <v>0</v>
      </c>
      <c r="BB28" s="15">
        <f t="shared" si="7"/>
        <v>0</v>
      </c>
      <c r="BC28" s="15">
        <f t="shared" si="8"/>
        <v>0</v>
      </c>
      <c r="BD28" s="36">
        <f t="shared" si="9"/>
        <v>0</v>
      </c>
      <c r="BE28" s="15">
        <f t="shared" si="10"/>
        <v>0</v>
      </c>
      <c r="BF28" s="36">
        <f t="shared" si="3"/>
        <v>46790.21540276397</v>
      </c>
      <c r="BG28" s="36">
        <f t="shared" si="4"/>
        <v>58458.94486913666</v>
      </c>
      <c r="BH28" s="35">
        <f t="shared" si="13"/>
        <v>0</v>
      </c>
    </row>
    <row r="29" spans="12:60" ht="20.25" customHeight="1">
      <c r="L29" s="64"/>
      <c r="M29" s="50">
        <v>12</v>
      </c>
      <c r="N29" s="36">
        <f t="shared" si="11"/>
        <v>105249.16027190063</v>
      </c>
      <c r="O29" s="36">
        <f aca="true" t="shared" si="14" ref="O29:O94">IF(N29=0,0,-PPMT($G$9/12,M29,MAX($G$8*12),$P$7))</f>
        <v>46882.82103741527</v>
      </c>
      <c r="P29" s="36">
        <f aca="true" t="shared" si="15" ref="P29:P94">IF(N29=0,0,-IPMT($G$9/12,M29,MAX($G$8*12),$P$7))</f>
        <v>58366.339234485364</v>
      </c>
      <c r="Q29" s="48">
        <f>IF(Q28&lt;0,0,Q28-O29)</f>
        <v>29443478.055334117</v>
      </c>
      <c r="R29" s="37"/>
      <c r="S29" s="65"/>
      <c r="T29" s="50">
        <v>2</v>
      </c>
      <c r="U29" s="36">
        <f>IF(X23&lt;0.01,0,U$23)</f>
        <v>0</v>
      </c>
      <c r="V29" s="36">
        <f>IF(U29=0,0,-PPMT($G$9/2,T29,MAX($G$8*2),$P$9))</f>
        <v>0</v>
      </c>
      <c r="W29" s="36">
        <f>IF(U29=0,0,-IPMT($G$9/2,T29,MAX($G$8*2),$P$9))</f>
        <v>0</v>
      </c>
      <c r="X29" s="36">
        <f>IF(X23&lt;0,0,X23-V29)</f>
        <v>0</v>
      </c>
      <c r="Y29" s="37"/>
      <c r="AV29" s="10">
        <v>19</v>
      </c>
      <c r="AW29">
        <v>13635</v>
      </c>
      <c r="AX29">
        <f t="shared" si="0"/>
        <v>0</v>
      </c>
      <c r="AY29" s="44">
        <f t="shared" si="5"/>
        <v>0</v>
      </c>
      <c r="AZ29" s="35">
        <v>12</v>
      </c>
      <c r="BA29" s="39">
        <f t="shared" si="6"/>
        <v>0</v>
      </c>
      <c r="BB29" s="15">
        <f t="shared" si="7"/>
        <v>0</v>
      </c>
      <c r="BC29" s="15">
        <f t="shared" si="8"/>
        <v>0</v>
      </c>
      <c r="BD29" s="36">
        <f t="shared" si="9"/>
        <v>0</v>
      </c>
      <c r="BE29" s="15">
        <f t="shared" si="10"/>
        <v>0</v>
      </c>
      <c r="BF29" s="36">
        <f t="shared" si="3"/>
        <v>46882.82103741527</v>
      </c>
      <c r="BG29" s="36">
        <f t="shared" si="4"/>
        <v>58366.339234485364</v>
      </c>
      <c r="BH29" s="35">
        <f t="shared" si="13"/>
        <v>0</v>
      </c>
    </row>
    <row r="30" spans="12:60" ht="6" customHeight="1">
      <c r="L30" s="40"/>
      <c r="M30" s="51"/>
      <c r="N30" s="41"/>
      <c r="O30" s="36"/>
      <c r="P30" s="36"/>
      <c r="Q30" s="49"/>
      <c r="R30" s="37"/>
      <c r="S30" s="40"/>
      <c r="T30" s="51"/>
      <c r="U30" s="41"/>
      <c r="V30" s="36"/>
      <c r="W30" s="36"/>
      <c r="X30" s="41"/>
      <c r="Y30" s="37"/>
      <c r="AV30" s="10"/>
      <c r="AY30" s="44">
        <f t="shared" si="5"/>
        <v>0</v>
      </c>
      <c r="AZ30" s="35"/>
      <c r="BA30" s="39"/>
      <c r="BB30" s="15"/>
      <c r="BC30" s="15"/>
      <c r="BD30" s="36"/>
      <c r="BE30" s="15"/>
      <c r="BF30" s="36"/>
      <c r="BG30" s="36"/>
      <c r="BH30" s="35"/>
    </row>
    <row r="31" spans="12:60" ht="20.25" customHeight="1">
      <c r="L31" s="67" t="s">
        <v>38</v>
      </c>
      <c r="M31" s="50">
        <f>IF(G8*12=12,0,13)</f>
        <v>13</v>
      </c>
      <c r="N31" s="36">
        <f>IF(Q29&lt;0.01,0,N29)</f>
        <v>105249.16027190063</v>
      </c>
      <c r="O31" s="36">
        <f t="shared" si="14"/>
        <v>46975.609954051826</v>
      </c>
      <c r="P31" s="36">
        <f t="shared" si="15"/>
        <v>58273.55031784881</v>
      </c>
      <c r="Q31" s="48">
        <f>IF(Q29&lt;0,0,Q29-O31)</f>
        <v>29396502.445380066</v>
      </c>
      <c r="R31" s="37"/>
      <c r="S31" s="68" t="s">
        <v>38</v>
      </c>
      <c r="T31" s="50"/>
      <c r="U31" s="35"/>
      <c r="V31" s="36"/>
      <c r="W31" s="36"/>
      <c r="X31" s="35"/>
      <c r="Y31" s="38"/>
      <c r="AV31" s="10">
        <v>20</v>
      </c>
      <c r="AW31">
        <v>14211</v>
      </c>
      <c r="AX31">
        <f t="shared" si="0"/>
        <v>0</v>
      </c>
      <c r="AY31" s="44">
        <f t="shared" si="5"/>
        <v>0</v>
      </c>
      <c r="AZ31" s="35">
        <v>13</v>
      </c>
      <c r="BA31" s="39">
        <f aca="true" t="shared" si="16" ref="BA31:BA94">IF($F$19=AZ31,1,0)</f>
        <v>0</v>
      </c>
      <c r="BB31" s="15">
        <f>IF(BA31=1,$F$18,IF(BB29&gt;0,BD29,0))</f>
        <v>0</v>
      </c>
      <c r="BC31" s="15">
        <f t="shared" si="8"/>
        <v>0</v>
      </c>
      <c r="BD31" s="36">
        <f t="shared" si="9"/>
        <v>0</v>
      </c>
      <c r="BE31" s="15">
        <f t="shared" si="10"/>
        <v>0</v>
      </c>
      <c r="BF31" s="36">
        <f aca="true" t="shared" si="17" ref="BF31:BF62">O31</f>
        <v>46975.609954051826</v>
      </c>
      <c r="BG31" s="36">
        <f t="shared" si="4"/>
        <v>58273.55031784881</v>
      </c>
      <c r="BH31" s="35">
        <f t="shared" si="13"/>
        <v>0</v>
      </c>
    </row>
    <row r="32" spans="12:60" ht="20.25" customHeight="1">
      <c r="L32" s="67"/>
      <c r="M32" s="50">
        <v>14</v>
      </c>
      <c r="N32" s="36">
        <f>IF(Q31&lt;1,0,N31)</f>
        <v>105249.16027190063</v>
      </c>
      <c r="O32" s="36">
        <f t="shared" si="14"/>
        <v>47068.58251541921</v>
      </c>
      <c r="P32" s="36">
        <f t="shared" si="15"/>
        <v>58180.57775648142</v>
      </c>
      <c r="Q32" s="48">
        <f t="shared" si="12"/>
        <v>29349433.862864647</v>
      </c>
      <c r="R32" s="37"/>
      <c r="S32" s="68"/>
      <c r="T32" s="50"/>
      <c r="U32" s="35"/>
      <c r="V32" s="36"/>
      <c r="W32" s="36"/>
      <c r="X32" s="35"/>
      <c r="Y32" s="38"/>
      <c r="AV32" s="10">
        <v>21</v>
      </c>
      <c r="AW32">
        <v>14775</v>
      </c>
      <c r="AX32">
        <f t="shared" si="0"/>
        <v>0</v>
      </c>
      <c r="AY32" s="44">
        <f t="shared" si="5"/>
        <v>0</v>
      </c>
      <c r="AZ32" s="35">
        <v>14</v>
      </c>
      <c r="BA32" s="39">
        <f t="shared" si="16"/>
        <v>0</v>
      </c>
      <c r="BB32" s="15">
        <f aca="true" t="shared" si="18" ref="BB32:BB95">IF(BA32=1,$F$18,IF(BB31&gt;0,BD31,0))</f>
        <v>0</v>
      </c>
      <c r="BC32" s="15">
        <f t="shared" si="8"/>
        <v>0</v>
      </c>
      <c r="BD32" s="36">
        <f t="shared" si="9"/>
        <v>0</v>
      </c>
      <c r="BE32" s="15">
        <f t="shared" si="10"/>
        <v>0</v>
      </c>
      <c r="BF32" s="36">
        <f t="shared" si="17"/>
        <v>47068.58251541921</v>
      </c>
      <c r="BG32" s="36">
        <f t="shared" si="4"/>
        <v>58180.57775648142</v>
      </c>
      <c r="BH32" s="35">
        <f t="shared" si="13"/>
        <v>0</v>
      </c>
    </row>
    <row r="33" spans="12:60" ht="20.25" customHeight="1">
      <c r="L33" s="67"/>
      <c r="M33" s="50">
        <v>15</v>
      </c>
      <c r="N33" s="36">
        <f aca="true" t="shared" si="19" ref="N33:N96">IF(Q32&lt;1,0,N32)</f>
        <v>105249.16027190063</v>
      </c>
      <c r="O33" s="36">
        <f t="shared" si="14"/>
        <v>47161.73908498098</v>
      </c>
      <c r="P33" s="36">
        <f t="shared" si="15"/>
        <v>58087.42118691965</v>
      </c>
      <c r="Q33" s="48">
        <f t="shared" si="12"/>
        <v>29302272.123779666</v>
      </c>
      <c r="R33" s="37"/>
      <c r="S33" s="68"/>
      <c r="T33" s="50"/>
      <c r="U33" s="35"/>
      <c r="V33" s="36"/>
      <c r="W33" s="36"/>
      <c r="X33" s="35"/>
      <c r="Y33" s="38"/>
      <c r="AV33" s="10">
        <v>22</v>
      </c>
      <c r="AW33">
        <v>15327</v>
      </c>
      <c r="AX33">
        <f t="shared" si="0"/>
        <v>0</v>
      </c>
      <c r="AY33" s="44">
        <f t="shared" si="5"/>
        <v>0</v>
      </c>
      <c r="AZ33" s="35">
        <v>15</v>
      </c>
      <c r="BA33" s="39">
        <f t="shared" si="16"/>
        <v>0</v>
      </c>
      <c r="BB33" s="15">
        <f t="shared" si="18"/>
        <v>0</v>
      </c>
      <c r="BC33" s="15">
        <f t="shared" si="8"/>
        <v>0</v>
      </c>
      <c r="BD33" s="36">
        <f t="shared" si="9"/>
        <v>0</v>
      </c>
      <c r="BE33" s="15">
        <f t="shared" si="10"/>
        <v>0</v>
      </c>
      <c r="BF33" s="36">
        <f t="shared" si="17"/>
        <v>47161.73908498098</v>
      </c>
      <c r="BG33" s="36">
        <f t="shared" si="4"/>
        <v>58087.42118691965</v>
      </c>
      <c r="BH33" s="35">
        <f t="shared" si="13"/>
        <v>0</v>
      </c>
    </row>
    <row r="34" spans="12:60" ht="20.25" customHeight="1">
      <c r="L34" s="67"/>
      <c r="M34" s="50">
        <v>16</v>
      </c>
      <c r="N34" s="36">
        <f t="shared" si="19"/>
        <v>105249.16027190063</v>
      </c>
      <c r="O34" s="36">
        <f t="shared" si="14"/>
        <v>47255.080026920004</v>
      </c>
      <c r="P34" s="36">
        <f t="shared" si="15"/>
        <v>57994.08024498063</v>
      </c>
      <c r="Q34" s="48">
        <f t="shared" si="12"/>
        <v>29255017.043752745</v>
      </c>
      <c r="R34" s="37"/>
      <c r="S34" s="68"/>
      <c r="T34" s="50"/>
      <c r="U34" s="35"/>
      <c r="V34" s="36"/>
      <c r="W34" s="36"/>
      <c r="X34" s="35"/>
      <c r="Y34" s="38"/>
      <c r="AV34" s="10">
        <v>23</v>
      </c>
      <c r="AW34">
        <v>15867</v>
      </c>
      <c r="AX34">
        <f t="shared" si="0"/>
        <v>0</v>
      </c>
      <c r="AY34" s="44">
        <f t="shared" si="5"/>
        <v>0</v>
      </c>
      <c r="AZ34" s="35">
        <v>16</v>
      </c>
      <c r="BA34" s="39">
        <f t="shared" si="16"/>
        <v>0</v>
      </c>
      <c r="BB34" s="15">
        <f t="shared" si="18"/>
        <v>0</v>
      </c>
      <c r="BC34" s="15">
        <f t="shared" si="8"/>
        <v>0</v>
      </c>
      <c r="BD34" s="36">
        <f t="shared" si="9"/>
        <v>0</v>
      </c>
      <c r="BE34" s="15">
        <f t="shared" si="10"/>
        <v>0</v>
      </c>
      <c r="BF34" s="36">
        <f t="shared" si="17"/>
        <v>47255.080026920004</v>
      </c>
      <c r="BG34" s="36">
        <f t="shared" si="4"/>
        <v>57994.08024498063</v>
      </c>
      <c r="BH34" s="35">
        <f t="shared" si="13"/>
        <v>0</v>
      </c>
    </row>
    <row r="35" spans="12:60" ht="20.25" customHeight="1">
      <c r="L35" s="67"/>
      <c r="M35" s="50">
        <v>17</v>
      </c>
      <c r="N35" s="36">
        <f t="shared" si="19"/>
        <v>105249.16027190063</v>
      </c>
      <c r="O35" s="36">
        <f t="shared" si="14"/>
        <v>47348.60570613994</v>
      </c>
      <c r="P35" s="36">
        <f t="shared" si="15"/>
        <v>57900.55456576069</v>
      </c>
      <c r="Q35" s="48">
        <f t="shared" si="12"/>
        <v>29207668.438046604</v>
      </c>
      <c r="R35" s="37"/>
      <c r="S35" s="68"/>
      <c r="T35" s="50"/>
      <c r="U35" s="35"/>
      <c r="V35" s="36"/>
      <c r="W35" s="36"/>
      <c r="X35" s="35"/>
      <c r="Y35" s="38"/>
      <c r="AV35" s="10">
        <v>24</v>
      </c>
      <c r="AW35">
        <v>16394</v>
      </c>
      <c r="AX35">
        <f t="shared" si="0"/>
        <v>0</v>
      </c>
      <c r="AY35" s="44">
        <f t="shared" si="5"/>
        <v>0</v>
      </c>
      <c r="AZ35" s="35">
        <v>17</v>
      </c>
      <c r="BA35" s="39">
        <f t="shared" si="16"/>
        <v>0</v>
      </c>
      <c r="BB35" s="15">
        <f t="shared" si="18"/>
        <v>0</v>
      </c>
      <c r="BC35" s="15">
        <f t="shared" si="8"/>
        <v>0</v>
      </c>
      <c r="BD35" s="36">
        <f t="shared" si="9"/>
        <v>0</v>
      </c>
      <c r="BE35" s="15">
        <f t="shared" si="10"/>
        <v>0</v>
      </c>
      <c r="BF35" s="36">
        <f t="shared" si="17"/>
        <v>47348.60570613994</v>
      </c>
      <c r="BG35" s="36">
        <f t="shared" si="4"/>
        <v>57900.55456576069</v>
      </c>
      <c r="BH35" s="35">
        <f t="shared" si="13"/>
        <v>0</v>
      </c>
    </row>
    <row r="36" spans="12:60" ht="20.25" customHeight="1">
      <c r="L36" s="67"/>
      <c r="M36" s="50">
        <v>18</v>
      </c>
      <c r="N36" s="36">
        <f t="shared" si="19"/>
        <v>105249.16027190063</v>
      </c>
      <c r="O36" s="36">
        <f t="shared" si="14"/>
        <v>47442.316488266675</v>
      </c>
      <c r="P36" s="36">
        <f t="shared" si="15"/>
        <v>57806.84378363396</v>
      </c>
      <c r="Q36" s="48">
        <f t="shared" si="12"/>
        <v>29160226.12155834</v>
      </c>
      <c r="R36" s="37"/>
      <c r="S36" s="68"/>
      <c r="T36" s="50">
        <v>3</v>
      </c>
      <c r="U36" s="36">
        <f>IF(X29&lt;0.01,0,U$29)</f>
        <v>0</v>
      </c>
      <c r="V36" s="36">
        <f>IF(U36=0,0,-PPMT($G$9/2,T36,MAX($G$8*2),$P$9))</f>
        <v>0</v>
      </c>
      <c r="W36" s="36">
        <f>IF(U36=0,0,-IPMT($G$9/2,T36,MAX($G$8*2),$P$9))</f>
        <v>0</v>
      </c>
      <c r="X36" s="36">
        <f>IF(X29&lt;0,0,X29-V36)</f>
        <v>0</v>
      </c>
      <c r="Y36" s="37"/>
      <c r="AV36" s="10">
        <v>25</v>
      </c>
      <c r="AW36">
        <v>16909</v>
      </c>
      <c r="AX36">
        <f t="shared" si="0"/>
        <v>0</v>
      </c>
      <c r="AY36" s="44">
        <f t="shared" si="5"/>
        <v>0</v>
      </c>
      <c r="AZ36" s="35">
        <v>18</v>
      </c>
      <c r="BA36" s="39">
        <f t="shared" si="16"/>
        <v>0</v>
      </c>
      <c r="BB36" s="15">
        <f t="shared" si="18"/>
        <v>0</v>
      </c>
      <c r="BC36" s="15">
        <f t="shared" si="8"/>
        <v>0</v>
      </c>
      <c r="BD36" s="36">
        <f t="shared" si="9"/>
        <v>0</v>
      </c>
      <c r="BE36" s="15">
        <f t="shared" si="10"/>
        <v>0</v>
      </c>
      <c r="BF36" s="36">
        <f t="shared" si="17"/>
        <v>47442.316488266675</v>
      </c>
      <c r="BG36" s="36">
        <f t="shared" si="4"/>
        <v>57806.84378363396</v>
      </c>
      <c r="BH36" s="35">
        <f t="shared" si="13"/>
        <v>0</v>
      </c>
    </row>
    <row r="37" spans="12:60" ht="20.25" customHeight="1">
      <c r="L37" s="67"/>
      <c r="M37" s="50">
        <v>19</v>
      </c>
      <c r="N37" s="36">
        <f t="shared" si="19"/>
        <v>105249.16027190063</v>
      </c>
      <c r="O37" s="36">
        <f t="shared" si="14"/>
        <v>47536.212739649716</v>
      </c>
      <c r="P37" s="36">
        <f t="shared" si="15"/>
        <v>57712.94753225092</v>
      </c>
      <c r="Q37" s="48">
        <f t="shared" si="12"/>
        <v>29112689.90881869</v>
      </c>
      <c r="R37" s="37"/>
      <c r="S37" s="68"/>
      <c r="T37" s="50"/>
      <c r="U37" s="35"/>
      <c r="V37" s="36"/>
      <c r="W37" s="36"/>
      <c r="X37" s="35"/>
      <c r="Y37" s="38"/>
      <c r="AV37" s="10">
        <v>26</v>
      </c>
      <c r="AW37">
        <v>17412</v>
      </c>
      <c r="AX37">
        <f t="shared" si="0"/>
        <v>0</v>
      </c>
      <c r="AY37" s="44">
        <f t="shared" si="5"/>
        <v>0</v>
      </c>
      <c r="AZ37" s="35">
        <v>19</v>
      </c>
      <c r="BA37" s="39">
        <f t="shared" si="16"/>
        <v>0</v>
      </c>
      <c r="BB37" s="15">
        <f t="shared" si="18"/>
        <v>0</v>
      </c>
      <c r="BC37" s="15">
        <f t="shared" si="8"/>
        <v>0</v>
      </c>
      <c r="BD37" s="36">
        <f t="shared" si="9"/>
        <v>0</v>
      </c>
      <c r="BE37" s="15">
        <f t="shared" si="10"/>
        <v>0</v>
      </c>
      <c r="BF37" s="36">
        <f t="shared" si="17"/>
        <v>47536.212739649716</v>
      </c>
      <c r="BG37" s="36">
        <f t="shared" si="4"/>
        <v>57712.94753225092</v>
      </c>
      <c r="BH37" s="35">
        <f t="shared" si="13"/>
        <v>0</v>
      </c>
    </row>
    <row r="38" spans="12:60" ht="20.25" customHeight="1">
      <c r="L38" s="67"/>
      <c r="M38" s="50">
        <v>20</v>
      </c>
      <c r="N38" s="36">
        <f t="shared" si="19"/>
        <v>105249.16027190063</v>
      </c>
      <c r="O38" s="36">
        <f t="shared" si="14"/>
        <v>47630.29482736359</v>
      </c>
      <c r="P38" s="36">
        <f t="shared" si="15"/>
        <v>57618.86544453704</v>
      </c>
      <c r="Q38" s="48">
        <f t="shared" si="12"/>
        <v>29065059.613991324</v>
      </c>
      <c r="R38" s="37"/>
      <c r="S38" s="68"/>
      <c r="T38" s="50"/>
      <c r="U38" s="35"/>
      <c r="V38" s="36"/>
      <c r="W38" s="36"/>
      <c r="X38" s="35"/>
      <c r="Y38" s="38"/>
      <c r="AV38" s="10">
        <v>27</v>
      </c>
      <c r="AW38">
        <v>17902</v>
      </c>
      <c r="AX38">
        <f t="shared" si="0"/>
        <v>0</v>
      </c>
      <c r="AY38" s="44">
        <f t="shared" si="5"/>
        <v>0</v>
      </c>
      <c r="AZ38" s="35">
        <v>20</v>
      </c>
      <c r="BA38" s="39">
        <f t="shared" si="16"/>
        <v>0</v>
      </c>
      <c r="BB38" s="15">
        <f t="shared" si="18"/>
        <v>0</v>
      </c>
      <c r="BC38" s="15">
        <f t="shared" si="8"/>
        <v>0</v>
      </c>
      <c r="BD38" s="36">
        <f t="shared" si="9"/>
        <v>0</v>
      </c>
      <c r="BE38" s="15">
        <f t="shared" si="10"/>
        <v>0</v>
      </c>
      <c r="BF38" s="36">
        <f t="shared" si="17"/>
        <v>47630.29482736359</v>
      </c>
      <c r="BG38" s="36">
        <f t="shared" si="4"/>
        <v>57618.86544453704</v>
      </c>
      <c r="BH38" s="35">
        <f t="shared" si="13"/>
        <v>0</v>
      </c>
    </row>
    <row r="39" spans="12:60" ht="20.25" customHeight="1">
      <c r="L39" s="67"/>
      <c r="M39" s="50">
        <v>21</v>
      </c>
      <c r="N39" s="36">
        <f t="shared" si="19"/>
        <v>105249.16027190063</v>
      </c>
      <c r="O39" s="36">
        <f t="shared" si="14"/>
        <v>47724.56311920942</v>
      </c>
      <c r="P39" s="36">
        <f t="shared" si="15"/>
        <v>57524.59715269121</v>
      </c>
      <c r="Q39" s="48">
        <f t="shared" si="12"/>
        <v>29017335.050872114</v>
      </c>
      <c r="R39" s="37"/>
      <c r="S39" s="68"/>
      <c r="T39" s="50"/>
      <c r="U39" s="35"/>
      <c r="V39" s="36"/>
      <c r="W39" s="36"/>
      <c r="X39" s="35"/>
      <c r="Y39" s="38"/>
      <c r="AV39" s="10">
        <v>28</v>
      </c>
      <c r="AW39">
        <v>18379</v>
      </c>
      <c r="AX39">
        <f t="shared" si="0"/>
        <v>0</v>
      </c>
      <c r="AY39" s="44">
        <f t="shared" si="5"/>
        <v>0</v>
      </c>
      <c r="AZ39" s="35">
        <v>21</v>
      </c>
      <c r="BA39" s="39">
        <f t="shared" si="16"/>
        <v>0</v>
      </c>
      <c r="BB39" s="15">
        <f t="shared" si="18"/>
        <v>0</v>
      </c>
      <c r="BC39" s="15">
        <f t="shared" si="8"/>
        <v>0</v>
      </c>
      <c r="BD39" s="36">
        <f t="shared" si="9"/>
        <v>0</v>
      </c>
      <c r="BE39" s="15">
        <f t="shared" si="10"/>
        <v>0</v>
      </c>
      <c r="BF39" s="36">
        <f t="shared" si="17"/>
        <v>47724.56311920942</v>
      </c>
      <c r="BG39" s="36">
        <f t="shared" si="4"/>
        <v>57524.59715269121</v>
      </c>
      <c r="BH39" s="35">
        <f t="shared" si="13"/>
        <v>0</v>
      </c>
    </row>
    <row r="40" spans="12:60" ht="20.25" customHeight="1">
      <c r="L40" s="67"/>
      <c r="M40" s="50">
        <v>22</v>
      </c>
      <c r="N40" s="36">
        <f t="shared" si="19"/>
        <v>105249.16027190063</v>
      </c>
      <c r="O40" s="36">
        <f t="shared" si="14"/>
        <v>47819.01798371618</v>
      </c>
      <c r="P40" s="36">
        <f t="shared" si="15"/>
        <v>57430.142288184456</v>
      </c>
      <c r="Q40" s="48">
        <f t="shared" si="12"/>
        <v>28969516.032888398</v>
      </c>
      <c r="R40" s="37"/>
      <c r="S40" s="68"/>
      <c r="T40" s="50"/>
      <c r="U40" s="35"/>
      <c r="V40" s="36"/>
      <c r="W40" s="36"/>
      <c r="X40" s="35"/>
      <c r="Y40" s="38"/>
      <c r="AV40" s="10">
        <v>29</v>
      </c>
      <c r="AW40">
        <v>18844</v>
      </c>
      <c r="AX40">
        <f t="shared" si="0"/>
        <v>0</v>
      </c>
      <c r="AY40" s="44">
        <f t="shared" si="5"/>
        <v>0</v>
      </c>
      <c r="AZ40" s="35">
        <v>22</v>
      </c>
      <c r="BA40" s="39">
        <f t="shared" si="16"/>
        <v>0</v>
      </c>
      <c r="BB40" s="15">
        <f t="shared" si="18"/>
        <v>0</v>
      </c>
      <c r="BC40" s="15">
        <f t="shared" si="8"/>
        <v>0</v>
      </c>
      <c r="BD40" s="36">
        <f t="shared" si="9"/>
        <v>0</v>
      </c>
      <c r="BE40" s="15">
        <f t="shared" si="10"/>
        <v>0</v>
      </c>
      <c r="BF40" s="36">
        <f t="shared" si="17"/>
        <v>47819.01798371618</v>
      </c>
      <c r="BG40" s="36">
        <f t="shared" si="4"/>
        <v>57430.142288184456</v>
      </c>
      <c r="BH40" s="35">
        <f t="shared" si="13"/>
        <v>0</v>
      </c>
    </row>
    <row r="41" spans="12:60" ht="20.25" customHeight="1">
      <c r="L41" s="67"/>
      <c r="M41" s="50">
        <v>23</v>
      </c>
      <c r="N41" s="36">
        <f t="shared" si="19"/>
        <v>105249.16027190063</v>
      </c>
      <c r="O41" s="36">
        <f t="shared" si="14"/>
        <v>47913.65979014229</v>
      </c>
      <c r="P41" s="36">
        <f t="shared" si="15"/>
        <v>57335.50048175835</v>
      </c>
      <c r="Q41" s="48">
        <f t="shared" si="12"/>
        <v>28921602.373098254</v>
      </c>
      <c r="R41" s="37"/>
      <c r="S41" s="68"/>
      <c r="T41" s="50"/>
      <c r="U41" s="35"/>
      <c r="V41" s="36"/>
      <c r="W41" s="36"/>
      <c r="X41" s="35"/>
      <c r="Y41" s="38"/>
      <c r="AV41" s="10">
        <v>30</v>
      </c>
      <c r="AW41">
        <v>19297</v>
      </c>
      <c r="AX41">
        <f t="shared" si="0"/>
        <v>0</v>
      </c>
      <c r="AY41" s="44">
        <f t="shared" si="5"/>
        <v>0</v>
      </c>
      <c r="AZ41" s="35">
        <v>23</v>
      </c>
      <c r="BA41" s="39">
        <f t="shared" si="16"/>
        <v>0</v>
      </c>
      <c r="BB41" s="15">
        <f t="shared" si="18"/>
        <v>0</v>
      </c>
      <c r="BC41" s="15">
        <f t="shared" si="8"/>
        <v>0</v>
      </c>
      <c r="BD41" s="36">
        <f t="shared" si="9"/>
        <v>0</v>
      </c>
      <c r="BE41" s="15">
        <f t="shared" si="10"/>
        <v>0</v>
      </c>
      <c r="BF41" s="36">
        <f t="shared" si="17"/>
        <v>47913.65979014229</v>
      </c>
      <c r="BG41" s="36">
        <f t="shared" si="4"/>
        <v>57335.50048175835</v>
      </c>
      <c r="BH41" s="35">
        <f t="shared" si="13"/>
        <v>0</v>
      </c>
    </row>
    <row r="42" spans="12:60" ht="20.25" customHeight="1">
      <c r="L42" s="67"/>
      <c r="M42" s="50">
        <v>24</v>
      </c>
      <c r="N42" s="36">
        <f t="shared" si="19"/>
        <v>105249.16027190063</v>
      </c>
      <c r="O42" s="36">
        <f t="shared" si="14"/>
        <v>48008.48890847694</v>
      </c>
      <c r="P42" s="36">
        <f t="shared" si="15"/>
        <v>57240.671363423695</v>
      </c>
      <c r="Q42" s="48">
        <f t="shared" si="12"/>
        <v>28873593.884189777</v>
      </c>
      <c r="R42" s="37"/>
      <c r="S42" s="68"/>
      <c r="T42" s="50">
        <v>4</v>
      </c>
      <c r="U42" s="36">
        <f>IF(X36&lt;0.01,0,U$36)</f>
        <v>0</v>
      </c>
      <c r="V42" s="36">
        <f>IF(U42=0,0,-PPMT($G$9/2,T42,MAX($G$8*2),$P$9))</f>
        <v>0</v>
      </c>
      <c r="W42" s="36">
        <f>IF(U42=0,0,-IPMT($G$9/2,T42,MAX($G$8*2),$P$9))</f>
        <v>0</v>
      </c>
      <c r="X42" s="36">
        <f>IF(X36&lt;0,0,X36-V42)</f>
        <v>0</v>
      </c>
      <c r="Y42" s="37"/>
      <c r="AV42" s="10">
        <v>31</v>
      </c>
      <c r="AW42">
        <v>19737</v>
      </c>
      <c r="AX42">
        <f t="shared" si="0"/>
        <v>0</v>
      </c>
      <c r="AY42" s="44">
        <f t="shared" si="5"/>
        <v>0</v>
      </c>
      <c r="AZ42" s="35">
        <v>24</v>
      </c>
      <c r="BA42" s="39">
        <f t="shared" si="16"/>
        <v>0</v>
      </c>
      <c r="BB42" s="15">
        <f t="shared" si="18"/>
        <v>0</v>
      </c>
      <c r="BC42" s="15">
        <f t="shared" si="8"/>
        <v>0</v>
      </c>
      <c r="BD42" s="36">
        <f t="shared" si="9"/>
        <v>0</v>
      </c>
      <c r="BE42" s="15">
        <f t="shared" si="10"/>
        <v>0</v>
      </c>
      <c r="BF42" s="36">
        <f t="shared" si="17"/>
        <v>48008.48890847694</v>
      </c>
      <c r="BG42" s="36">
        <f t="shared" si="4"/>
        <v>57240.671363423695</v>
      </c>
      <c r="BH42" s="35">
        <f t="shared" si="13"/>
        <v>0</v>
      </c>
    </row>
    <row r="43" spans="12:60" ht="20.25" customHeight="1">
      <c r="L43" s="64" t="s">
        <v>39</v>
      </c>
      <c r="M43" s="50">
        <v>25</v>
      </c>
      <c r="N43" s="36">
        <f t="shared" si="19"/>
        <v>105249.16027190063</v>
      </c>
      <c r="O43" s="36">
        <f t="shared" si="14"/>
        <v>48103.50570944163</v>
      </c>
      <c r="P43" s="36">
        <f t="shared" si="15"/>
        <v>57145.654562459</v>
      </c>
      <c r="Q43" s="48">
        <f t="shared" si="12"/>
        <v>28825490.378480334</v>
      </c>
      <c r="R43" s="37"/>
      <c r="S43" s="65" t="s">
        <v>39</v>
      </c>
      <c r="T43" s="50"/>
      <c r="U43" s="35"/>
      <c r="V43" s="36"/>
      <c r="W43" s="36"/>
      <c r="X43" s="35"/>
      <c r="Y43" s="38"/>
      <c r="AV43" s="10">
        <v>32</v>
      </c>
      <c r="AW43">
        <v>20166</v>
      </c>
      <c r="AX43">
        <f t="shared" si="0"/>
        <v>0</v>
      </c>
      <c r="AY43" s="44">
        <f t="shared" si="5"/>
        <v>0</v>
      </c>
      <c r="AZ43" s="35">
        <v>25</v>
      </c>
      <c r="BA43" s="39">
        <f t="shared" si="16"/>
        <v>0</v>
      </c>
      <c r="BB43" s="15">
        <f t="shared" si="18"/>
        <v>0</v>
      </c>
      <c r="BC43" s="15">
        <f t="shared" si="8"/>
        <v>0</v>
      </c>
      <c r="BD43" s="36">
        <f t="shared" si="9"/>
        <v>0</v>
      </c>
      <c r="BE43" s="15">
        <f t="shared" si="10"/>
        <v>0</v>
      </c>
      <c r="BF43" s="36">
        <f t="shared" si="17"/>
        <v>48103.50570944163</v>
      </c>
      <c r="BG43" s="36">
        <f t="shared" si="4"/>
        <v>57145.654562459</v>
      </c>
      <c r="BH43" s="35">
        <f t="shared" si="13"/>
        <v>0</v>
      </c>
    </row>
    <row r="44" spans="12:60" ht="20.25" customHeight="1">
      <c r="L44" s="64"/>
      <c r="M44" s="50">
        <v>26</v>
      </c>
      <c r="N44" s="36">
        <f t="shared" si="19"/>
        <v>105249.16027190063</v>
      </c>
      <c r="O44" s="36">
        <f t="shared" si="14"/>
        <v>48198.710564491565</v>
      </c>
      <c r="P44" s="36">
        <f t="shared" si="15"/>
        <v>57050.44970740907</v>
      </c>
      <c r="Q44" s="48">
        <f t="shared" si="12"/>
        <v>28777291.667915843</v>
      </c>
      <c r="R44" s="37"/>
      <c r="S44" s="65"/>
      <c r="T44" s="50"/>
      <c r="U44" s="35"/>
      <c r="V44" s="36"/>
      <c r="W44" s="36"/>
      <c r="X44" s="35"/>
      <c r="Y44" s="38"/>
      <c r="AV44" s="10">
        <v>33</v>
      </c>
      <c r="AW44">
        <v>20582</v>
      </c>
      <c r="AX44">
        <f t="shared" si="0"/>
        <v>0</v>
      </c>
      <c r="AY44" s="44">
        <f t="shared" si="5"/>
        <v>0</v>
      </c>
      <c r="AZ44" s="35">
        <v>26</v>
      </c>
      <c r="BA44" s="39">
        <f t="shared" si="16"/>
        <v>0</v>
      </c>
      <c r="BB44" s="15">
        <f t="shared" si="18"/>
        <v>0</v>
      </c>
      <c r="BC44" s="15">
        <f t="shared" si="8"/>
        <v>0</v>
      </c>
      <c r="BD44" s="36">
        <f t="shared" si="9"/>
        <v>0</v>
      </c>
      <c r="BE44" s="15">
        <f t="shared" si="10"/>
        <v>0</v>
      </c>
      <c r="BF44" s="36">
        <f t="shared" si="17"/>
        <v>48198.710564491565</v>
      </c>
      <c r="BG44" s="36">
        <f t="shared" si="4"/>
        <v>57050.44970740907</v>
      </c>
      <c r="BH44" s="35">
        <f t="shared" si="13"/>
        <v>0</v>
      </c>
    </row>
    <row r="45" spans="12:60" ht="20.25" customHeight="1">
      <c r="L45" s="64"/>
      <c r="M45" s="50">
        <v>27</v>
      </c>
      <c r="N45" s="36">
        <f t="shared" si="19"/>
        <v>105249.16027190063</v>
      </c>
      <c r="O45" s="36">
        <f t="shared" si="14"/>
        <v>48294.10384581712</v>
      </c>
      <c r="P45" s="36">
        <f t="shared" si="15"/>
        <v>56955.056426083516</v>
      </c>
      <c r="Q45" s="48">
        <f t="shared" si="12"/>
        <v>28728997.564070027</v>
      </c>
      <c r="R45" s="37"/>
      <c r="S45" s="65"/>
      <c r="T45" s="50"/>
      <c r="U45" s="35"/>
      <c r="V45" s="36"/>
      <c r="W45" s="36"/>
      <c r="X45" s="35"/>
      <c r="Y45" s="38"/>
      <c r="AV45" s="10">
        <v>34</v>
      </c>
      <c r="AW45">
        <v>20986</v>
      </c>
      <c r="AX45">
        <f t="shared" si="0"/>
        <v>0</v>
      </c>
      <c r="AY45" s="44">
        <f t="shared" si="5"/>
        <v>0</v>
      </c>
      <c r="AZ45" s="35">
        <v>27</v>
      </c>
      <c r="BA45" s="39">
        <f t="shared" si="16"/>
        <v>0</v>
      </c>
      <c r="BB45" s="15">
        <f t="shared" si="18"/>
        <v>0</v>
      </c>
      <c r="BC45" s="15">
        <f t="shared" si="8"/>
        <v>0</v>
      </c>
      <c r="BD45" s="36">
        <f t="shared" si="9"/>
        <v>0</v>
      </c>
      <c r="BE45" s="15">
        <f t="shared" si="10"/>
        <v>0</v>
      </c>
      <c r="BF45" s="36">
        <f t="shared" si="17"/>
        <v>48294.10384581712</v>
      </c>
      <c r="BG45" s="36">
        <f t="shared" si="4"/>
        <v>56955.056426083516</v>
      </c>
      <c r="BH45" s="35">
        <f t="shared" si="13"/>
        <v>0</v>
      </c>
    </row>
    <row r="46" spans="12:60" ht="20.25" customHeight="1">
      <c r="L46" s="64"/>
      <c r="M46" s="50">
        <v>28</v>
      </c>
      <c r="N46" s="36">
        <f t="shared" si="19"/>
        <v>105249.16027190063</v>
      </c>
      <c r="O46" s="36">
        <f t="shared" si="14"/>
        <v>48389.6859263453</v>
      </c>
      <c r="P46" s="36">
        <f t="shared" si="15"/>
        <v>56859.47434555533</v>
      </c>
      <c r="Q46" s="48">
        <f t="shared" si="12"/>
        <v>28680607.878143683</v>
      </c>
      <c r="R46" s="37"/>
      <c r="S46" s="65"/>
      <c r="T46" s="50"/>
      <c r="U46" s="35"/>
      <c r="V46" s="36"/>
      <c r="W46" s="36"/>
      <c r="X46" s="35"/>
      <c r="Y46" s="38"/>
      <c r="AV46" s="10">
        <v>35</v>
      </c>
      <c r="AW46">
        <v>21378</v>
      </c>
      <c r="AX46">
        <f t="shared" si="0"/>
        <v>21378</v>
      </c>
      <c r="AY46" s="44">
        <f t="shared" si="5"/>
        <v>0</v>
      </c>
      <c r="AZ46" s="35">
        <v>28</v>
      </c>
      <c r="BA46" s="39">
        <f t="shared" si="16"/>
        <v>0</v>
      </c>
      <c r="BB46" s="15">
        <f t="shared" si="18"/>
        <v>0</v>
      </c>
      <c r="BC46" s="15">
        <f t="shared" si="8"/>
        <v>0</v>
      </c>
      <c r="BD46" s="36">
        <f t="shared" si="9"/>
        <v>0</v>
      </c>
      <c r="BE46" s="15">
        <f t="shared" si="10"/>
        <v>0</v>
      </c>
      <c r="BF46" s="36">
        <f t="shared" si="17"/>
        <v>48389.6859263453</v>
      </c>
      <c r="BG46" s="36">
        <f t="shared" si="4"/>
        <v>56859.47434555533</v>
      </c>
      <c r="BH46" s="35">
        <f t="shared" si="13"/>
        <v>0</v>
      </c>
    </row>
    <row r="47" spans="12:60" ht="20.25" customHeight="1">
      <c r="L47" s="64"/>
      <c r="M47" s="50">
        <v>29</v>
      </c>
      <c r="N47" s="36">
        <f t="shared" si="19"/>
        <v>105249.16027190063</v>
      </c>
      <c r="O47" s="36">
        <f t="shared" si="14"/>
        <v>48485.457179741206</v>
      </c>
      <c r="P47" s="36">
        <f t="shared" si="15"/>
        <v>56763.70309215943</v>
      </c>
      <c r="Q47" s="48">
        <f t="shared" si="12"/>
        <v>28632122.420963943</v>
      </c>
      <c r="R47" s="37"/>
      <c r="S47" s="65"/>
      <c r="T47" s="50"/>
      <c r="U47" s="35"/>
      <c r="V47" s="36"/>
      <c r="W47" s="36"/>
      <c r="X47" s="35"/>
      <c r="Y47" s="38"/>
      <c r="AX47">
        <f>SUM(AX7:AX46)</f>
        <v>21378</v>
      </c>
      <c r="AY47" s="44">
        <f t="shared" si="5"/>
        <v>0</v>
      </c>
      <c r="AZ47" s="35">
        <v>29</v>
      </c>
      <c r="BA47" s="39">
        <f t="shared" si="16"/>
        <v>0</v>
      </c>
      <c r="BB47" s="15">
        <f t="shared" si="18"/>
        <v>0</v>
      </c>
      <c r="BC47" s="15">
        <f t="shared" si="8"/>
        <v>0</v>
      </c>
      <c r="BD47" s="36">
        <f t="shared" si="9"/>
        <v>0</v>
      </c>
      <c r="BE47" s="15">
        <f t="shared" si="10"/>
        <v>0</v>
      </c>
      <c r="BF47" s="36">
        <f t="shared" si="17"/>
        <v>48485.457179741206</v>
      </c>
      <c r="BG47" s="36">
        <f t="shared" si="4"/>
        <v>56763.70309215943</v>
      </c>
      <c r="BH47" s="35">
        <f t="shared" si="13"/>
        <v>0</v>
      </c>
    </row>
    <row r="48" spans="12:60" ht="20.25" customHeight="1">
      <c r="L48" s="64"/>
      <c r="M48" s="50">
        <v>30</v>
      </c>
      <c r="N48" s="36">
        <f t="shared" si="19"/>
        <v>105249.16027190063</v>
      </c>
      <c r="O48" s="36">
        <f t="shared" si="14"/>
        <v>48581.417980409424</v>
      </c>
      <c r="P48" s="36">
        <f t="shared" si="15"/>
        <v>56667.74229149121</v>
      </c>
      <c r="Q48" s="48">
        <f t="shared" si="12"/>
        <v>28583541.002983533</v>
      </c>
      <c r="R48" s="37"/>
      <c r="S48" s="65"/>
      <c r="T48" s="50">
        <v>5</v>
      </c>
      <c r="U48" s="36">
        <f>IF(X42&lt;0.01,0,U$42)</f>
        <v>0</v>
      </c>
      <c r="V48" s="36">
        <f>IF(U48=0,0,-PPMT($G$9/2,T48,MAX($G$8*2),$P$9))</f>
        <v>0</v>
      </c>
      <c r="W48" s="36">
        <f>IF(U48=0,0,-IPMT($G$9/2,T48,MAX($G$8*2),$P$9))</f>
        <v>0</v>
      </c>
      <c r="X48" s="36">
        <f>IF(X42&lt;0,0,X42-V48)</f>
        <v>0</v>
      </c>
      <c r="Y48" s="37"/>
      <c r="AY48" s="44">
        <f t="shared" si="5"/>
        <v>0</v>
      </c>
      <c r="AZ48" s="35">
        <v>30</v>
      </c>
      <c r="BA48" s="39">
        <f t="shared" si="16"/>
        <v>0</v>
      </c>
      <c r="BB48" s="15">
        <f t="shared" si="18"/>
        <v>0</v>
      </c>
      <c r="BC48" s="15">
        <f>IF(BA48=1,BF48,IF(BB48&gt;0,BF48,0))</f>
        <v>0</v>
      </c>
      <c r="BD48" s="36">
        <f>BB48-BC48</f>
        <v>0</v>
      </c>
      <c r="BE48" s="15">
        <f>IF(BC48&gt;0,BG48,0)</f>
        <v>0</v>
      </c>
      <c r="BF48" s="36">
        <f t="shared" si="17"/>
        <v>48581.417980409424</v>
      </c>
      <c r="BG48" s="36">
        <f t="shared" si="4"/>
        <v>56667.74229149121</v>
      </c>
      <c r="BH48" s="35">
        <f t="shared" si="13"/>
        <v>0</v>
      </c>
    </row>
    <row r="49" spans="12:60" ht="20.25" customHeight="1">
      <c r="L49" s="64"/>
      <c r="M49" s="50">
        <v>31</v>
      </c>
      <c r="N49" s="36">
        <f t="shared" si="19"/>
        <v>105249.16027190063</v>
      </c>
      <c r="O49" s="36">
        <f t="shared" si="14"/>
        <v>48677.56870349565</v>
      </c>
      <c r="P49" s="36">
        <f t="shared" si="15"/>
        <v>56571.59156840498</v>
      </c>
      <c r="Q49" s="48">
        <f t="shared" si="12"/>
        <v>28534863.434280038</v>
      </c>
      <c r="R49" s="37"/>
      <c r="S49" s="65"/>
      <c r="T49" s="50"/>
      <c r="U49" s="35"/>
      <c r="V49" s="36"/>
      <c r="W49" s="36"/>
      <c r="X49" s="35"/>
      <c r="Y49" s="38"/>
      <c r="AY49" s="44">
        <f t="shared" si="5"/>
        <v>0</v>
      </c>
      <c r="AZ49" s="35">
        <v>31</v>
      </c>
      <c r="BA49" s="39">
        <f t="shared" si="16"/>
        <v>0</v>
      </c>
      <c r="BB49" s="15">
        <f t="shared" si="18"/>
        <v>0</v>
      </c>
      <c r="BC49" s="15">
        <f>IF(BA49=1,BF49,IF(BB49&gt;0,BF49,0))</f>
        <v>0</v>
      </c>
      <c r="BD49" s="36">
        <f aca="true" t="shared" si="20" ref="BD49:BD112">BB49-BC49</f>
        <v>0</v>
      </c>
      <c r="BE49" s="15">
        <f aca="true" t="shared" si="21" ref="BE49:BE112">IF(BC49&gt;0,BG49,0)</f>
        <v>0</v>
      </c>
      <c r="BF49" s="36">
        <f t="shared" si="17"/>
        <v>48677.56870349565</v>
      </c>
      <c r="BG49" s="36">
        <f t="shared" si="4"/>
        <v>56571.59156840498</v>
      </c>
      <c r="BH49" s="35">
        <f t="shared" si="13"/>
        <v>0</v>
      </c>
    </row>
    <row r="50" spans="12:60" ht="20.25" customHeight="1">
      <c r="L50" s="64"/>
      <c r="M50" s="50">
        <v>32</v>
      </c>
      <c r="N50" s="36">
        <f t="shared" si="19"/>
        <v>105249.16027190063</v>
      </c>
      <c r="O50" s="36">
        <f t="shared" si="14"/>
        <v>48773.90972488798</v>
      </c>
      <c r="P50" s="36">
        <f t="shared" si="15"/>
        <v>56475.250547012656</v>
      </c>
      <c r="Q50" s="48">
        <f t="shared" si="12"/>
        <v>28486089.52455515</v>
      </c>
      <c r="R50" s="37"/>
      <c r="S50" s="65"/>
      <c r="T50" s="50"/>
      <c r="U50" s="35"/>
      <c r="V50" s="36"/>
      <c r="W50" s="36"/>
      <c r="X50" s="35"/>
      <c r="Y50" s="38"/>
      <c r="AY50" s="44">
        <f t="shared" si="5"/>
        <v>0</v>
      </c>
      <c r="AZ50" s="35">
        <v>32</v>
      </c>
      <c r="BA50" s="39">
        <f t="shared" si="16"/>
        <v>0</v>
      </c>
      <c r="BB50" s="15">
        <f t="shared" si="18"/>
        <v>0</v>
      </c>
      <c r="BC50" s="15">
        <f aca="true" t="shared" si="22" ref="BC50:BC113">IF(BA50=1,BF50,IF(BB50&gt;0,BF50,0))</f>
        <v>0</v>
      </c>
      <c r="BD50" s="36">
        <f t="shared" si="20"/>
        <v>0</v>
      </c>
      <c r="BE50" s="15">
        <f t="shared" si="21"/>
        <v>0</v>
      </c>
      <c r="BF50" s="36">
        <f t="shared" si="17"/>
        <v>48773.90972488798</v>
      </c>
      <c r="BG50" s="36">
        <f t="shared" si="4"/>
        <v>56475.250547012656</v>
      </c>
      <c r="BH50" s="35">
        <f t="shared" si="13"/>
        <v>0</v>
      </c>
    </row>
    <row r="51" spans="12:60" ht="20.25" customHeight="1">
      <c r="L51" s="64"/>
      <c r="M51" s="50">
        <v>33</v>
      </c>
      <c r="N51" s="36">
        <f t="shared" si="19"/>
        <v>105249.16027190063</v>
      </c>
      <c r="O51" s="36">
        <f t="shared" si="14"/>
        <v>48870.44142121849</v>
      </c>
      <c r="P51" s="36">
        <f t="shared" si="15"/>
        <v>56378.71885068214</v>
      </c>
      <c r="Q51" s="48">
        <f t="shared" si="12"/>
        <v>28437219.083133932</v>
      </c>
      <c r="R51" s="37"/>
      <c r="S51" s="65"/>
      <c r="T51" s="50"/>
      <c r="U51" s="35"/>
      <c r="V51" s="36"/>
      <c r="W51" s="36"/>
      <c r="X51" s="35"/>
      <c r="Y51" s="38"/>
      <c r="AY51" s="44">
        <f t="shared" si="5"/>
        <v>0</v>
      </c>
      <c r="AZ51" s="35">
        <v>33</v>
      </c>
      <c r="BA51" s="39">
        <f t="shared" si="16"/>
        <v>0</v>
      </c>
      <c r="BB51" s="15">
        <f t="shared" si="18"/>
        <v>0</v>
      </c>
      <c r="BC51" s="15">
        <f t="shared" si="22"/>
        <v>0</v>
      </c>
      <c r="BD51" s="36">
        <f t="shared" si="20"/>
        <v>0</v>
      </c>
      <c r="BE51" s="15">
        <f t="shared" si="21"/>
        <v>0</v>
      </c>
      <c r="BF51" s="36">
        <f t="shared" si="17"/>
        <v>48870.44142121849</v>
      </c>
      <c r="BG51" s="36">
        <f t="shared" si="4"/>
        <v>56378.71885068214</v>
      </c>
      <c r="BH51" s="35">
        <f t="shared" si="13"/>
        <v>0</v>
      </c>
    </row>
    <row r="52" spans="12:60" ht="20.25" customHeight="1">
      <c r="L52" s="64"/>
      <c r="M52" s="50">
        <v>34</v>
      </c>
      <c r="N52" s="36">
        <f t="shared" si="19"/>
        <v>105249.16027190063</v>
      </c>
      <c r="O52" s="36">
        <f t="shared" si="14"/>
        <v>48967.16416986465</v>
      </c>
      <c r="P52" s="36">
        <f t="shared" si="15"/>
        <v>56281.996102035984</v>
      </c>
      <c r="Q52" s="48">
        <f t="shared" si="12"/>
        <v>28388251.91896407</v>
      </c>
      <c r="R52" s="37"/>
      <c r="S52" s="65"/>
      <c r="T52" s="50"/>
      <c r="U52" s="35"/>
      <c r="V52" s="36"/>
      <c r="W52" s="36"/>
      <c r="X52" s="35"/>
      <c r="Y52" s="38"/>
      <c r="AY52" s="44">
        <f t="shared" si="5"/>
        <v>0</v>
      </c>
      <c r="AZ52" s="35">
        <v>34</v>
      </c>
      <c r="BA52" s="39">
        <f t="shared" si="16"/>
        <v>0</v>
      </c>
      <c r="BB52" s="15">
        <f t="shared" si="18"/>
        <v>0</v>
      </c>
      <c r="BC52" s="15">
        <f t="shared" si="22"/>
        <v>0</v>
      </c>
      <c r="BD52" s="36">
        <f t="shared" si="20"/>
        <v>0</v>
      </c>
      <c r="BE52" s="15">
        <f t="shared" si="21"/>
        <v>0</v>
      </c>
      <c r="BF52" s="36">
        <f t="shared" si="17"/>
        <v>48967.16416986465</v>
      </c>
      <c r="BG52" s="36">
        <f t="shared" si="4"/>
        <v>56281.996102035984</v>
      </c>
      <c r="BH52" s="35">
        <f t="shared" si="13"/>
        <v>0</v>
      </c>
    </row>
    <row r="53" spans="12:60" ht="20.25" customHeight="1">
      <c r="L53" s="64"/>
      <c r="M53" s="50">
        <v>35</v>
      </c>
      <c r="N53" s="36">
        <f t="shared" si="19"/>
        <v>105249.16027190063</v>
      </c>
      <c r="O53" s="36">
        <f t="shared" si="14"/>
        <v>49064.07834895084</v>
      </c>
      <c r="P53" s="36">
        <f t="shared" si="15"/>
        <v>56185.081922949794</v>
      </c>
      <c r="Q53" s="48">
        <f t="shared" si="12"/>
        <v>28339187.84061512</v>
      </c>
      <c r="R53" s="37"/>
      <c r="S53" s="65"/>
      <c r="T53" s="50"/>
      <c r="U53" s="35"/>
      <c r="V53" s="36"/>
      <c r="W53" s="36"/>
      <c r="X53" s="35"/>
      <c r="Y53" s="38"/>
      <c r="AY53" s="44">
        <f t="shared" si="5"/>
        <v>0</v>
      </c>
      <c r="AZ53" s="35">
        <v>35</v>
      </c>
      <c r="BA53" s="39">
        <f t="shared" si="16"/>
        <v>0</v>
      </c>
      <c r="BB53" s="15">
        <f t="shared" si="18"/>
        <v>0</v>
      </c>
      <c r="BC53" s="15">
        <f t="shared" si="22"/>
        <v>0</v>
      </c>
      <c r="BD53" s="36">
        <f t="shared" si="20"/>
        <v>0</v>
      </c>
      <c r="BE53" s="15">
        <f t="shared" si="21"/>
        <v>0</v>
      </c>
      <c r="BF53" s="36">
        <f t="shared" si="17"/>
        <v>49064.07834895084</v>
      </c>
      <c r="BG53" s="36">
        <f t="shared" si="4"/>
        <v>56185.081922949794</v>
      </c>
      <c r="BH53" s="35">
        <f t="shared" si="13"/>
        <v>0</v>
      </c>
    </row>
    <row r="54" spans="12:60" ht="20.25" customHeight="1">
      <c r="L54" s="64"/>
      <c r="M54" s="50">
        <v>36</v>
      </c>
      <c r="N54" s="36">
        <f t="shared" si="19"/>
        <v>105249.16027190063</v>
      </c>
      <c r="O54" s="36">
        <f t="shared" si="14"/>
        <v>49161.184337349805</v>
      </c>
      <c r="P54" s="36">
        <f t="shared" si="15"/>
        <v>56087.97593455083</v>
      </c>
      <c r="Q54" s="48">
        <f t="shared" si="12"/>
        <v>28290026.65627777</v>
      </c>
      <c r="R54" s="37"/>
      <c r="S54" s="65"/>
      <c r="T54" s="50">
        <v>6</v>
      </c>
      <c r="U54" s="36">
        <f>IF(X48&lt;0.01,0,U$48)</f>
        <v>0</v>
      </c>
      <c r="V54" s="36">
        <f>IF(U54=0,0,-PPMT($G$9/2,T54,MAX($G$8*2),$P$9))</f>
        <v>0</v>
      </c>
      <c r="W54" s="36">
        <f>IF(U54=0,0,-IPMT($G$9/2,T54,MAX($G$8*2),$P$9))</f>
        <v>0</v>
      </c>
      <c r="X54" s="36">
        <f>IF(X48&lt;0,0,X48-V54)</f>
        <v>0</v>
      </c>
      <c r="Y54" s="37"/>
      <c r="AY54" s="44">
        <f t="shared" si="5"/>
        <v>0</v>
      </c>
      <c r="AZ54" s="35">
        <v>36</v>
      </c>
      <c r="BA54" s="39">
        <f t="shared" si="16"/>
        <v>0</v>
      </c>
      <c r="BB54" s="15">
        <f t="shared" si="18"/>
        <v>0</v>
      </c>
      <c r="BC54" s="15">
        <f t="shared" si="22"/>
        <v>0</v>
      </c>
      <c r="BD54" s="36">
        <f t="shared" si="20"/>
        <v>0</v>
      </c>
      <c r="BE54" s="15">
        <f t="shared" si="21"/>
        <v>0</v>
      </c>
      <c r="BF54" s="36">
        <f t="shared" si="17"/>
        <v>49161.184337349805</v>
      </c>
      <c r="BG54" s="36">
        <f t="shared" si="4"/>
        <v>56087.97593455083</v>
      </c>
      <c r="BH54" s="35">
        <f t="shared" si="13"/>
        <v>0</v>
      </c>
    </row>
    <row r="55" spans="12:60" ht="20.25" customHeight="1">
      <c r="L55" s="67" t="s">
        <v>40</v>
      </c>
      <c r="M55" s="50">
        <v>37</v>
      </c>
      <c r="N55" s="36">
        <f t="shared" si="19"/>
        <v>105249.16027190063</v>
      </c>
      <c r="O55" s="36">
        <f t="shared" si="14"/>
        <v>49258.48251468414</v>
      </c>
      <c r="P55" s="36">
        <f t="shared" si="15"/>
        <v>55990.677757216494</v>
      </c>
      <c r="Q55" s="48">
        <f t="shared" si="12"/>
        <v>28240768.173763085</v>
      </c>
      <c r="R55" s="37"/>
      <c r="S55" s="68" t="s">
        <v>40</v>
      </c>
      <c r="T55" s="50"/>
      <c r="U55" s="35"/>
      <c r="V55" s="36"/>
      <c r="W55" s="36"/>
      <c r="X55" s="35"/>
      <c r="Y55" s="38"/>
      <c r="AY55" s="44">
        <f t="shared" si="5"/>
        <v>0</v>
      </c>
      <c r="AZ55" s="35">
        <v>37</v>
      </c>
      <c r="BA55" s="39">
        <f t="shared" si="16"/>
        <v>0</v>
      </c>
      <c r="BB55" s="15">
        <f t="shared" si="18"/>
        <v>0</v>
      </c>
      <c r="BC55" s="15">
        <f t="shared" si="22"/>
        <v>0</v>
      </c>
      <c r="BD55" s="36">
        <f t="shared" si="20"/>
        <v>0</v>
      </c>
      <c r="BE55" s="15">
        <f t="shared" si="21"/>
        <v>0</v>
      </c>
      <c r="BF55" s="36">
        <f t="shared" si="17"/>
        <v>49258.48251468414</v>
      </c>
      <c r="BG55" s="36">
        <f t="shared" si="4"/>
        <v>55990.677757216494</v>
      </c>
      <c r="BH55" s="35">
        <f t="shared" si="13"/>
        <v>0</v>
      </c>
    </row>
    <row r="56" spans="12:60" ht="20.25" customHeight="1">
      <c r="L56" s="67"/>
      <c r="M56" s="50">
        <v>38</v>
      </c>
      <c r="N56" s="36">
        <f t="shared" si="19"/>
        <v>105249.16027190063</v>
      </c>
      <c r="O56" s="36">
        <f t="shared" si="14"/>
        <v>49355.973261327774</v>
      </c>
      <c r="P56" s="36">
        <f t="shared" si="15"/>
        <v>55893.18701057286</v>
      </c>
      <c r="Q56" s="48">
        <f t="shared" si="12"/>
        <v>28191412.20050176</v>
      </c>
      <c r="R56" s="37"/>
      <c r="S56" s="68"/>
      <c r="T56" s="50"/>
      <c r="U56" s="35"/>
      <c r="V56" s="36"/>
      <c r="W56" s="36"/>
      <c r="X56" s="35"/>
      <c r="Y56" s="38"/>
      <c r="AY56" s="44">
        <f t="shared" si="5"/>
        <v>0</v>
      </c>
      <c r="AZ56" s="35">
        <v>38</v>
      </c>
      <c r="BA56" s="39">
        <f t="shared" si="16"/>
        <v>0</v>
      </c>
      <c r="BB56" s="15">
        <f t="shared" si="18"/>
        <v>0</v>
      </c>
      <c r="BC56" s="15">
        <f t="shared" si="22"/>
        <v>0</v>
      </c>
      <c r="BD56" s="36">
        <f t="shared" si="20"/>
        <v>0</v>
      </c>
      <c r="BE56" s="15">
        <f t="shared" si="21"/>
        <v>0</v>
      </c>
      <c r="BF56" s="36">
        <f t="shared" si="17"/>
        <v>49355.973261327774</v>
      </c>
      <c r="BG56" s="36">
        <f t="shared" si="4"/>
        <v>55893.18701057286</v>
      </c>
      <c r="BH56" s="35">
        <f t="shared" si="13"/>
        <v>0</v>
      </c>
    </row>
    <row r="57" spans="12:60" ht="20.25" customHeight="1">
      <c r="L57" s="67"/>
      <c r="M57" s="50">
        <v>39</v>
      </c>
      <c r="N57" s="36">
        <f t="shared" si="19"/>
        <v>105249.16027190063</v>
      </c>
      <c r="O57" s="36">
        <f t="shared" si="14"/>
        <v>49453.6569584075</v>
      </c>
      <c r="P57" s="36">
        <f t="shared" si="15"/>
        <v>55795.50331349314</v>
      </c>
      <c r="Q57" s="48">
        <f t="shared" si="12"/>
        <v>28141958.54354335</v>
      </c>
      <c r="R57" s="37"/>
      <c r="S57" s="68"/>
      <c r="T57" s="50"/>
      <c r="U57" s="35"/>
      <c r="V57" s="36"/>
      <c r="W57" s="36"/>
      <c r="X57" s="35"/>
      <c r="Y57" s="38"/>
      <c r="AY57" s="44">
        <f t="shared" si="5"/>
        <v>0</v>
      </c>
      <c r="AZ57" s="35">
        <v>39</v>
      </c>
      <c r="BA57" s="39">
        <f t="shared" si="16"/>
        <v>0</v>
      </c>
      <c r="BB57" s="15">
        <f t="shared" si="18"/>
        <v>0</v>
      </c>
      <c r="BC57" s="15">
        <f t="shared" si="22"/>
        <v>0</v>
      </c>
      <c r="BD57" s="36">
        <f t="shared" si="20"/>
        <v>0</v>
      </c>
      <c r="BE57" s="15">
        <f t="shared" si="21"/>
        <v>0</v>
      </c>
      <c r="BF57" s="36">
        <f t="shared" si="17"/>
        <v>49453.6569584075</v>
      </c>
      <c r="BG57" s="36">
        <f t="shared" si="4"/>
        <v>55795.50331349314</v>
      </c>
      <c r="BH57" s="35">
        <f t="shared" si="13"/>
        <v>0</v>
      </c>
    </row>
    <row r="58" spans="12:60" ht="20.25" customHeight="1">
      <c r="L58" s="67"/>
      <c r="M58" s="50">
        <v>40</v>
      </c>
      <c r="N58" s="36">
        <f t="shared" si="19"/>
        <v>105249.16027190063</v>
      </c>
      <c r="O58" s="36">
        <f t="shared" si="14"/>
        <v>49551.53398780433</v>
      </c>
      <c r="P58" s="36">
        <f t="shared" si="15"/>
        <v>55697.6262840963</v>
      </c>
      <c r="Q58" s="48">
        <f t="shared" si="12"/>
        <v>28092407.009555545</v>
      </c>
      <c r="R58" s="37"/>
      <c r="S58" s="68"/>
      <c r="T58" s="50"/>
      <c r="U58" s="35"/>
      <c r="V58" s="36"/>
      <c r="W58" s="36"/>
      <c r="X58" s="35"/>
      <c r="Y58" s="38"/>
      <c r="AY58" s="44">
        <f t="shared" si="5"/>
        <v>0</v>
      </c>
      <c r="AZ58" s="35">
        <v>40</v>
      </c>
      <c r="BA58" s="39">
        <f t="shared" si="16"/>
        <v>0</v>
      </c>
      <c r="BB58" s="15">
        <f t="shared" si="18"/>
        <v>0</v>
      </c>
      <c r="BC58" s="15">
        <f t="shared" si="22"/>
        <v>0</v>
      </c>
      <c r="BD58" s="36">
        <f t="shared" si="20"/>
        <v>0</v>
      </c>
      <c r="BE58" s="15">
        <f t="shared" si="21"/>
        <v>0</v>
      </c>
      <c r="BF58" s="36">
        <f t="shared" si="17"/>
        <v>49551.53398780433</v>
      </c>
      <c r="BG58" s="36">
        <f t="shared" si="4"/>
        <v>55697.6262840963</v>
      </c>
      <c r="BH58" s="35">
        <f t="shared" si="13"/>
        <v>0</v>
      </c>
    </row>
    <row r="59" spans="12:60" ht="20.25" customHeight="1">
      <c r="L59" s="67"/>
      <c r="M59" s="50">
        <v>41</v>
      </c>
      <c r="N59" s="36">
        <f t="shared" si="19"/>
        <v>105249.16027190063</v>
      </c>
      <c r="O59" s="36">
        <f t="shared" si="14"/>
        <v>49649.604732155196</v>
      </c>
      <c r="P59" s="36">
        <f t="shared" si="15"/>
        <v>55599.55553974544</v>
      </c>
      <c r="Q59" s="48">
        <f t="shared" si="12"/>
        <v>28042757.40482339</v>
      </c>
      <c r="R59" s="37"/>
      <c r="S59" s="68"/>
      <c r="T59" s="50"/>
      <c r="U59" s="35"/>
      <c r="V59" s="36"/>
      <c r="W59" s="36"/>
      <c r="X59" s="35"/>
      <c r="Y59" s="38"/>
      <c r="AY59" s="44">
        <f t="shared" si="5"/>
        <v>0</v>
      </c>
      <c r="AZ59" s="35">
        <v>41</v>
      </c>
      <c r="BA59" s="39">
        <f t="shared" si="16"/>
        <v>0</v>
      </c>
      <c r="BB59" s="15">
        <f t="shared" si="18"/>
        <v>0</v>
      </c>
      <c r="BC59" s="15">
        <f t="shared" si="22"/>
        <v>0</v>
      </c>
      <c r="BD59" s="36">
        <f t="shared" si="20"/>
        <v>0</v>
      </c>
      <c r="BE59" s="15">
        <f t="shared" si="21"/>
        <v>0</v>
      </c>
      <c r="BF59" s="36">
        <f t="shared" si="17"/>
        <v>49649.604732155196</v>
      </c>
      <c r="BG59" s="36">
        <f t="shared" si="4"/>
        <v>55599.55553974544</v>
      </c>
      <c r="BH59" s="35">
        <f t="shared" si="13"/>
        <v>0</v>
      </c>
    </row>
    <row r="60" spans="12:60" ht="20.25" customHeight="1">
      <c r="L60" s="67"/>
      <c r="M60" s="50">
        <v>42</v>
      </c>
      <c r="N60" s="36">
        <f t="shared" si="19"/>
        <v>105249.16027190063</v>
      </c>
      <c r="O60" s="36">
        <f t="shared" si="14"/>
        <v>49747.86957485427</v>
      </c>
      <c r="P60" s="36">
        <f t="shared" si="15"/>
        <v>55501.29069704637</v>
      </c>
      <c r="Q60" s="48">
        <f t="shared" si="12"/>
        <v>27993009.535248533</v>
      </c>
      <c r="R60" s="37"/>
      <c r="S60" s="68"/>
      <c r="T60" s="50">
        <v>7</v>
      </c>
      <c r="U60" s="36">
        <f>IF(X54&lt;0.01,0,U$54)</f>
        <v>0</v>
      </c>
      <c r="V60" s="36">
        <f>IF(U60=0,0,-PPMT($G$9/2,T60,MAX($G$8*2),$P$9))</f>
        <v>0</v>
      </c>
      <c r="W60" s="36">
        <f>IF(U60=0,0,-IPMT($G$9/2,T60,MAX($G$8*2),$P$9))</f>
        <v>0</v>
      </c>
      <c r="X60" s="36">
        <f>IF(X54&lt;0,0,X54-V60)</f>
        <v>0</v>
      </c>
      <c r="Y60" s="37"/>
      <c r="AY60" s="44">
        <f t="shared" si="5"/>
        <v>0</v>
      </c>
      <c r="AZ60" s="35">
        <v>42</v>
      </c>
      <c r="BA60" s="39">
        <f t="shared" si="16"/>
        <v>0</v>
      </c>
      <c r="BB60" s="15">
        <f t="shared" si="18"/>
        <v>0</v>
      </c>
      <c r="BC60" s="15">
        <f t="shared" si="22"/>
        <v>0</v>
      </c>
      <c r="BD60" s="36">
        <f t="shared" si="20"/>
        <v>0</v>
      </c>
      <c r="BE60" s="15">
        <f t="shared" si="21"/>
        <v>0</v>
      </c>
      <c r="BF60" s="36">
        <f t="shared" si="17"/>
        <v>49747.86957485427</v>
      </c>
      <c r="BG60" s="36">
        <f t="shared" si="4"/>
        <v>55501.29069704637</v>
      </c>
      <c r="BH60" s="35">
        <f t="shared" si="13"/>
        <v>0</v>
      </c>
    </row>
    <row r="61" spans="12:60" ht="20.25" customHeight="1">
      <c r="L61" s="67"/>
      <c r="M61" s="50">
        <v>43</v>
      </c>
      <c r="N61" s="36">
        <f t="shared" si="19"/>
        <v>105249.16027190063</v>
      </c>
      <c r="O61" s="36">
        <f t="shared" si="14"/>
        <v>49846.32890005448</v>
      </c>
      <c r="P61" s="36">
        <f t="shared" si="15"/>
        <v>55402.83137184615</v>
      </c>
      <c r="Q61" s="48">
        <f t="shared" si="12"/>
        <v>27943163.20634848</v>
      </c>
      <c r="R61" s="37"/>
      <c r="S61" s="68"/>
      <c r="T61" s="50"/>
      <c r="U61" s="35"/>
      <c r="V61" s="36"/>
      <c r="W61" s="36"/>
      <c r="X61" s="35"/>
      <c r="Y61" s="38"/>
      <c r="AY61" s="44">
        <f t="shared" si="5"/>
        <v>0</v>
      </c>
      <c r="AZ61" s="35">
        <v>43</v>
      </c>
      <c r="BA61" s="39">
        <f t="shared" si="16"/>
        <v>0</v>
      </c>
      <c r="BB61" s="15">
        <f t="shared" si="18"/>
        <v>0</v>
      </c>
      <c r="BC61" s="15">
        <f t="shared" si="22"/>
        <v>0</v>
      </c>
      <c r="BD61" s="36">
        <f t="shared" si="20"/>
        <v>0</v>
      </c>
      <c r="BE61" s="15">
        <f t="shared" si="21"/>
        <v>0</v>
      </c>
      <c r="BF61" s="36">
        <f t="shared" si="17"/>
        <v>49846.32890005448</v>
      </c>
      <c r="BG61" s="36">
        <f t="shared" si="4"/>
        <v>55402.83137184615</v>
      </c>
      <c r="BH61" s="35">
        <f t="shared" si="13"/>
        <v>0</v>
      </c>
    </row>
    <row r="62" spans="12:60" ht="20.25" customHeight="1">
      <c r="L62" s="67"/>
      <c r="M62" s="50">
        <v>44</v>
      </c>
      <c r="N62" s="36">
        <f t="shared" si="19"/>
        <v>105249.16027190063</v>
      </c>
      <c r="O62" s="36">
        <f t="shared" si="14"/>
        <v>49944.98309266917</v>
      </c>
      <c r="P62" s="36">
        <f t="shared" si="15"/>
        <v>55304.17717923146</v>
      </c>
      <c r="Q62" s="48">
        <f t="shared" si="12"/>
        <v>27893218.22325581</v>
      </c>
      <c r="R62" s="37"/>
      <c r="S62" s="68"/>
      <c r="T62" s="50"/>
      <c r="U62" s="35"/>
      <c r="V62" s="36"/>
      <c r="W62" s="36"/>
      <c r="X62" s="35"/>
      <c r="Y62" s="38"/>
      <c r="AY62" s="44">
        <f t="shared" si="5"/>
        <v>0</v>
      </c>
      <c r="AZ62" s="35">
        <v>44</v>
      </c>
      <c r="BA62" s="39">
        <f t="shared" si="16"/>
        <v>0</v>
      </c>
      <c r="BB62" s="15">
        <f t="shared" si="18"/>
        <v>0</v>
      </c>
      <c r="BC62" s="15">
        <f t="shared" si="22"/>
        <v>0</v>
      </c>
      <c r="BD62" s="36">
        <f t="shared" si="20"/>
        <v>0</v>
      </c>
      <c r="BE62" s="15">
        <f t="shared" si="21"/>
        <v>0</v>
      </c>
      <c r="BF62" s="36">
        <f t="shared" si="17"/>
        <v>49944.98309266917</v>
      </c>
      <c r="BG62" s="36">
        <f t="shared" si="4"/>
        <v>55304.17717923146</v>
      </c>
      <c r="BH62" s="35">
        <f t="shared" si="13"/>
        <v>0</v>
      </c>
    </row>
    <row r="63" spans="12:60" ht="20.25" customHeight="1">
      <c r="L63" s="67"/>
      <c r="M63" s="50">
        <v>45</v>
      </c>
      <c r="N63" s="36">
        <f t="shared" si="19"/>
        <v>105249.16027190063</v>
      </c>
      <c r="O63" s="36">
        <f t="shared" si="14"/>
        <v>50043.83253837342</v>
      </c>
      <c r="P63" s="36">
        <f t="shared" si="15"/>
        <v>55205.327733527214</v>
      </c>
      <c r="Q63" s="48">
        <f t="shared" si="12"/>
        <v>27843174.390717436</v>
      </c>
      <c r="R63" s="37"/>
      <c r="S63" s="68"/>
      <c r="T63" s="50"/>
      <c r="U63" s="35"/>
      <c r="V63" s="36"/>
      <c r="W63" s="36"/>
      <c r="X63" s="35"/>
      <c r="Y63" s="38"/>
      <c r="AY63" s="44">
        <f t="shared" si="5"/>
        <v>0</v>
      </c>
      <c r="AZ63" s="35">
        <v>45</v>
      </c>
      <c r="BA63" s="39">
        <f t="shared" si="16"/>
        <v>0</v>
      </c>
      <c r="BB63" s="15">
        <f t="shared" si="18"/>
        <v>0</v>
      </c>
      <c r="BC63" s="15">
        <f t="shared" si="22"/>
        <v>0</v>
      </c>
      <c r="BD63" s="36">
        <f t="shared" si="20"/>
        <v>0</v>
      </c>
      <c r="BE63" s="15">
        <f t="shared" si="21"/>
        <v>0</v>
      </c>
      <c r="BF63" s="36">
        <f aca="true" t="shared" si="23" ref="BF63:BF83">O63</f>
        <v>50043.83253837342</v>
      </c>
      <c r="BG63" s="36">
        <f t="shared" si="4"/>
        <v>55205.327733527214</v>
      </c>
      <c r="BH63" s="35">
        <f t="shared" si="13"/>
        <v>0</v>
      </c>
    </row>
    <row r="64" spans="12:60" ht="20.25" customHeight="1">
      <c r="L64" s="67"/>
      <c r="M64" s="50">
        <v>46</v>
      </c>
      <c r="N64" s="36">
        <f t="shared" si="19"/>
        <v>105249.16027190063</v>
      </c>
      <c r="O64" s="36">
        <f t="shared" si="14"/>
        <v>50142.87762360561</v>
      </c>
      <c r="P64" s="36">
        <f t="shared" si="15"/>
        <v>55106.282648295026</v>
      </c>
      <c r="Q64" s="48">
        <f t="shared" si="12"/>
        <v>27793031.51309383</v>
      </c>
      <c r="R64" s="37"/>
      <c r="S64" s="68"/>
      <c r="T64" s="50"/>
      <c r="U64" s="35"/>
      <c r="V64" s="36"/>
      <c r="W64" s="36"/>
      <c r="X64" s="35"/>
      <c r="Y64" s="38"/>
      <c r="AY64" s="44">
        <f t="shared" si="5"/>
        <v>0</v>
      </c>
      <c r="AZ64" s="35">
        <v>46</v>
      </c>
      <c r="BA64" s="39">
        <f t="shared" si="16"/>
        <v>0</v>
      </c>
      <c r="BB64" s="15">
        <f t="shared" si="18"/>
        <v>0</v>
      </c>
      <c r="BC64" s="15">
        <f t="shared" si="22"/>
        <v>0</v>
      </c>
      <c r="BD64" s="36">
        <f t="shared" si="20"/>
        <v>0</v>
      </c>
      <c r="BE64" s="15">
        <f t="shared" si="21"/>
        <v>0</v>
      </c>
      <c r="BF64" s="36">
        <f t="shared" si="23"/>
        <v>50142.87762360561</v>
      </c>
      <c r="BG64" s="36">
        <f t="shared" si="4"/>
        <v>55106.282648295026</v>
      </c>
      <c r="BH64" s="35">
        <f t="shared" si="13"/>
        <v>0</v>
      </c>
    </row>
    <row r="65" spans="12:60" ht="20.25" customHeight="1">
      <c r="L65" s="67"/>
      <c r="M65" s="50">
        <v>47</v>
      </c>
      <c r="N65" s="36">
        <f t="shared" si="19"/>
        <v>105249.16027190063</v>
      </c>
      <c r="O65" s="36">
        <f t="shared" si="14"/>
        <v>50242.118735569</v>
      </c>
      <c r="P65" s="36">
        <f t="shared" si="15"/>
        <v>55007.041536331635</v>
      </c>
      <c r="Q65" s="48">
        <f t="shared" si="12"/>
        <v>27742789.39435826</v>
      </c>
      <c r="R65" s="37"/>
      <c r="S65" s="68"/>
      <c r="T65" s="50"/>
      <c r="U65" s="35"/>
      <c r="V65" s="36"/>
      <c r="W65" s="36"/>
      <c r="X65" s="35"/>
      <c r="Y65" s="38"/>
      <c r="AY65" s="44">
        <f t="shared" si="5"/>
        <v>0</v>
      </c>
      <c r="AZ65" s="35">
        <v>47</v>
      </c>
      <c r="BA65" s="39">
        <f t="shared" si="16"/>
        <v>0</v>
      </c>
      <c r="BB65" s="15">
        <f t="shared" si="18"/>
        <v>0</v>
      </c>
      <c r="BC65" s="15">
        <f t="shared" si="22"/>
        <v>0</v>
      </c>
      <c r="BD65" s="36">
        <f t="shared" si="20"/>
        <v>0</v>
      </c>
      <c r="BE65" s="15">
        <f t="shared" si="21"/>
        <v>0</v>
      </c>
      <c r="BF65" s="36">
        <f t="shared" si="23"/>
        <v>50242.118735569</v>
      </c>
      <c r="BG65" s="36">
        <f t="shared" si="4"/>
        <v>55007.041536331635</v>
      </c>
      <c r="BH65" s="35">
        <f t="shared" si="13"/>
        <v>0</v>
      </c>
    </row>
    <row r="66" spans="12:60" ht="20.25" customHeight="1">
      <c r="L66" s="67"/>
      <c r="M66" s="50">
        <v>48</v>
      </c>
      <c r="N66" s="36">
        <f t="shared" si="19"/>
        <v>105249.16027190063</v>
      </c>
      <c r="O66" s="36">
        <f t="shared" si="14"/>
        <v>50341.556262233134</v>
      </c>
      <c r="P66" s="36">
        <f t="shared" si="15"/>
        <v>54907.6040096675</v>
      </c>
      <c r="Q66" s="48">
        <f t="shared" si="12"/>
        <v>27692447.838096026</v>
      </c>
      <c r="R66" s="37"/>
      <c r="S66" s="68"/>
      <c r="T66" s="50">
        <v>8</v>
      </c>
      <c r="U66" s="36">
        <f>IF(X60&lt;0.01,0,U$60)</f>
        <v>0</v>
      </c>
      <c r="V66" s="36">
        <f>IF(U66=0,0,-PPMT($G$9/2,T66,MAX($G$8*2),$P$9))</f>
        <v>0</v>
      </c>
      <c r="W66" s="36">
        <f>IF(U66=0,0,-IPMT($G$9/2,T66,MAX($G$8*2),$P$9))</f>
        <v>0</v>
      </c>
      <c r="X66" s="36">
        <f>IF(X60&lt;0,0,X60-V66)</f>
        <v>0</v>
      </c>
      <c r="Y66" s="37"/>
      <c r="AY66" s="44">
        <f t="shared" si="5"/>
        <v>0</v>
      </c>
      <c r="AZ66" s="35">
        <v>48</v>
      </c>
      <c r="BA66" s="39">
        <f t="shared" si="16"/>
        <v>1</v>
      </c>
      <c r="BB66" s="15">
        <f t="shared" si="18"/>
        <v>1000000</v>
      </c>
      <c r="BC66" s="15">
        <f t="shared" si="22"/>
        <v>50341.556262233134</v>
      </c>
      <c r="BD66" s="36">
        <f t="shared" si="20"/>
        <v>949658.4437377668</v>
      </c>
      <c r="BE66" s="15">
        <f t="shared" si="21"/>
        <v>54907.6040096675</v>
      </c>
      <c r="BF66" s="36">
        <f t="shared" si="23"/>
        <v>50341.556262233134</v>
      </c>
      <c r="BG66" s="36">
        <f t="shared" si="4"/>
        <v>54907.6040096675</v>
      </c>
      <c r="BH66" s="35">
        <f t="shared" si="13"/>
        <v>1</v>
      </c>
    </row>
    <row r="67" spans="12:60" ht="20.25" customHeight="1">
      <c r="L67" s="64" t="s">
        <v>41</v>
      </c>
      <c r="M67" s="50">
        <v>49</v>
      </c>
      <c r="N67" s="36">
        <f t="shared" si="19"/>
        <v>105249.16027190063</v>
      </c>
      <c r="O67" s="36">
        <f t="shared" si="14"/>
        <v>50441.19059233547</v>
      </c>
      <c r="P67" s="36">
        <f t="shared" si="15"/>
        <v>54807.96967956516</v>
      </c>
      <c r="Q67" s="48">
        <f t="shared" si="12"/>
        <v>27642006.647503693</v>
      </c>
      <c r="R67" s="37"/>
      <c r="S67" s="65" t="s">
        <v>41</v>
      </c>
      <c r="T67" s="50"/>
      <c r="U67" s="35"/>
      <c r="V67" s="36"/>
      <c r="W67" s="36"/>
      <c r="X67" s="35"/>
      <c r="Y67" s="38"/>
      <c r="AY67" s="44">
        <f t="shared" si="5"/>
        <v>0</v>
      </c>
      <c r="AZ67" s="35">
        <v>49</v>
      </c>
      <c r="BA67" s="39">
        <f t="shared" si="16"/>
        <v>0</v>
      </c>
      <c r="BB67" s="15">
        <f t="shared" si="18"/>
        <v>949658.4437377668</v>
      </c>
      <c r="BC67" s="15">
        <f t="shared" si="22"/>
        <v>50441.19059233547</v>
      </c>
      <c r="BD67" s="36">
        <f t="shared" si="20"/>
        <v>899217.2531454314</v>
      </c>
      <c r="BE67" s="15">
        <f t="shared" si="21"/>
        <v>54807.96967956516</v>
      </c>
      <c r="BF67" s="36">
        <f t="shared" si="23"/>
        <v>50441.19059233547</v>
      </c>
      <c r="BG67" s="36">
        <f t="shared" si="4"/>
        <v>54807.96967956516</v>
      </c>
      <c r="BH67" s="35">
        <f t="shared" si="13"/>
        <v>1</v>
      </c>
    </row>
    <row r="68" spans="12:60" ht="20.25" customHeight="1">
      <c r="L68" s="64"/>
      <c r="M68" s="50">
        <v>50</v>
      </c>
      <c r="N68" s="36">
        <f t="shared" si="19"/>
        <v>105249.16027190063</v>
      </c>
      <c r="O68" s="36">
        <f t="shared" si="14"/>
        <v>50541.0221153828</v>
      </c>
      <c r="P68" s="36">
        <f t="shared" si="15"/>
        <v>54708.13815651783</v>
      </c>
      <c r="Q68" s="48">
        <f t="shared" si="12"/>
        <v>27591465.62538831</v>
      </c>
      <c r="R68" s="37"/>
      <c r="S68" s="65"/>
      <c r="T68" s="50"/>
      <c r="U68" s="35"/>
      <c r="V68" s="36"/>
      <c r="W68" s="36"/>
      <c r="X68" s="35"/>
      <c r="Y68" s="38"/>
      <c r="AY68" s="44">
        <f t="shared" si="5"/>
        <v>0</v>
      </c>
      <c r="AZ68" s="35">
        <v>50</v>
      </c>
      <c r="BA68" s="39">
        <f t="shared" si="16"/>
        <v>0</v>
      </c>
      <c r="BB68" s="15">
        <f t="shared" si="18"/>
        <v>899217.2531454314</v>
      </c>
      <c r="BC68" s="15">
        <f t="shared" si="22"/>
        <v>50541.0221153828</v>
      </c>
      <c r="BD68" s="36">
        <f t="shared" si="20"/>
        <v>848676.2310300486</v>
      </c>
      <c r="BE68" s="15">
        <f t="shared" si="21"/>
        <v>54708.13815651783</v>
      </c>
      <c r="BF68" s="36">
        <f t="shared" si="23"/>
        <v>50541.0221153828</v>
      </c>
      <c r="BG68" s="36">
        <f t="shared" si="4"/>
        <v>54708.13815651783</v>
      </c>
      <c r="BH68" s="35">
        <f t="shared" si="13"/>
        <v>1</v>
      </c>
    </row>
    <row r="69" spans="12:60" ht="20.25" customHeight="1">
      <c r="L69" s="64"/>
      <c r="M69" s="50">
        <v>51</v>
      </c>
      <c r="N69" s="36">
        <f t="shared" si="19"/>
        <v>105249.16027190063</v>
      </c>
      <c r="O69" s="36">
        <f t="shared" si="14"/>
        <v>50641.05122165284</v>
      </c>
      <c r="P69" s="36">
        <f t="shared" si="15"/>
        <v>54608.1090502478</v>
      </c>
      <c r="Q69" s="48">
        <f t="shared" si="12"/>
        <v>27540824.574166656</v>
      </c>
      <c r="R69" s="37"/>
      <c r="S69" s="65"/>
      <c r="T69" s="50"/>
      <c r="U69" s="35"/>
      <c r="V69" s="36"/>
      <c r="W69" s="36"/>
      <c r="X69" s="35"/>
      <c r="Y69" s="38"/>
      <c r="AY69" s="44">
        <f t="shared" si="5"/>
        <v>0</v>
      </c>
      <c r="AZ69" s="35">
        <v>51</v>
      </c>
      <c r="BA69" s="39">
        <f t="shared" si="16"/>
        <v>0</v>
      </c>
      <c r="BB69" s="15">
        <f t="shared" si="18"/>
        <v>848676.2310300486</v>
      </c>
      <c r="BC69" s="15">
        <f t="shared" si="22"/>
        <v>50641.05122165284</v>
      </c>
      <c r="BD69" s="36">
        <f t="shared" si="20"/>
        <v>798035.1798083957</v>
      </c>
      <c r="BE69" s="15">
        <f t="shared" si="21"/>
        <v>54608.1090502478</v>
      </c>
      <c r="BF69" s="36">
        <f t="shared" si="23"/>
        <v>50641.05122165284</v>
      </c>
      <c r="BG69" s="36">
        <f t="shared" si="4"/>
        <v>54608.1090502478</v>
      </c>
      <c r="BH69" s="35">
        <f t="shared" si="13"/>
        <v>1</v>
      </c>
    </row>
    <row r="70" spans="12:60" ht="20.25" customHeight="1">
      <c r="L70" s="64"/>
      <c r="M70" s="50">
        <v>52</v>
      </c>
      <c r="N70" s="36">
        <f t="shared" si="19"/>
        <v>105249.16027190063</v>
      </c>
      <c r="O70" s="36">
        <f t="shared" si="14"/>
        <v>50741.27830219568</v>
      </c>
      <c r="P70" s="36">
        <f t="shared" si="15"/>
        <v>54507.881969704955</v>
      </c>
      <c r="Q70" s="48">
        <f t="shared" si="12"/>
        <v>27490083.29586446</v>
      </c>
      <c r="R70" s="37"/>
      <c r="S70" s="65"/>
      <c r="T70" s="50"/>
      <c r="U70" s="35"/>
      <c r="V70" s="36"/>
      <c r="W70" s="36"/>
      <c r="X70" s="35"/>
      <c r="Y70" s="38"/>
      <c r="AY70" s="44">
        <f t="shared" si="5"/>
        <v>0</v>
      </c>
      <c r="AZ70" s="35">
        <v>52</v>
      </c>
      <c r="BA70" s="39">
        <f t="shared" si="16"/>
        <v>0</v>
      </c>
      <c r="BB70" s="15">
        <f t="shared" si="18"/>
        <v>798035.1798083957</v>
      </c>
      <c r="BC70" s="15">
        <f t="shared" si="22"/>
        <v>50741.27830219568</v>
      </c>
      <c r="BD70" s="36">
        <f t="shared" si="20"/>
        <v>747293.9015062</v>
      </c>
      <c r="BE70" s="15">
        <f t="shared" si="21"/>
        <v>54507.881969704955</v>
      </c>
      <c r="BF70" s="36">
        <f t="shared" si="23"/>
        <v>50741.27830219568</v>
      </c>
      <c r="BG70" s="36">
        <f t="shared" si="4"/>
        <v>54507.881969704955</v>
      </c>
      <c r="BH70" s="35">
        <f t="shared" si="13"/>
        <v>1</v>
      </c>
    </row>
    <row r="71" spans="12:60" ht="20.25" customHeight="1">
      <c r="L71" s="64"/>
      <c r="M71" s="50">
        <v>53</v>
      </c>
      <c r="N71" s="36">
        <f t="shared" si="19"/>
        <v>105249.16027190063</v>
      </c>
      <c r="O71" s="36">
        <f t="shared" si="14"/>
        <v>50841.703748835454</v>
      </c>
      <c r="P71" s="36">
        <f t="shared" si="15"/>
        <v>54407.45652306518</v>
      </c>
      <c r="Q71" s="48">
        <f t="shared" si="12"/>
        <v>27439241.592115622</v>
      </c>
      <c r="R71" s="37"/>
      <c r="S71" s="65"/>
      <c r="T71" s="50"/>
      <c r="U71" s="35"/>
      <c r="V71" s="36"/>
      <c r="W71" s="36"/>
      <c r="X71" s="35"/>
      <c r="Y71" s="38"/>
      <c r="AY71" s="44">
        <f t="shared" si="5"/>
        <v>0</v>
      </c>
      <c r="AZ71" s="35">
        <v>53</v>
      </c>
      <c r="BA71" s="39">
        <f t="shared" si="16"/>
        <v>0</v>
      </c>
      <c r="BB71" s="15">
        <f t="shared" si="18"/>
        <v>747293.9015062</v>
      </c>
      <c r="BC71" s="15">
        <f t="shared" si="22"/>
        <v>50841.703748835454</v>
      </c>
      <c r="BD71" s="36">
        <f t="shared" si="20"/>
        <v>696452.1977573645</v>
      </c>
      <c r="BE71" s="15">
        <f t="shared" si="21"/>
        <v>54407.45652306518</v>
      </c>
      <c r="BF71" s="36">
        <f t="shared" si="23"/>
        <v>50841.703748835454</v>
      </c>
      <c r="BG71" s="36">
        <f t="shared" si="4"/>
        <v>54407.45652306518</v>
      </c>
      <c r="BH71" s="35">
        <f t="shared" si="13"/>
        <v>1</v>
      </c>
    </row>
    <row r="72" spans="12:60" ht="20.25" customHeight="1">
      <c r="L72" s="64"/>
      <c r="M72" s="50">
        <v>54</v>
      </c>
      <c r="N72" s="36">
        <f t="shared" si="19"/>
        <v>105249.16027190063</v>
      </c>
      <c r="O72" s="36">
        <f t="shared" si="14"/>
        <v>50942.32795417168</v>
      </c>
      <c r="P72" s="36">
        <f t="shared" si="15"/>
        <v>54306.83231772896</v>
      </c>
      <c r="Q72" s="48">
        <f t="shared" si="12"/>
        <v>27388299.26416145</v>
      </c>
      <c r="R72" s="37"/>
      <c r="S72" s="65"/>
      <c r="T72" s="50">
        <v>9</v>
      </c>
      <c r="U72" s="36">
        <f>IF(X66&lt;0.01,0,U$66)</f>
        <v>0</v>
      </c>
      <c r="V72" s="36">
        <f>IF(U72=0,0,-PPMT($G$9/2,T72,MAX($G$8*2),$P$9))</f>
        <v>0</v>
      </c>
      <c r="W72" s="36">
        <f>IF(U72=0,0,-IPMT($G$9/2,T72,MAX($G$8*2),$P$9))</f>
        <v>0</v>
      </c>
      <c r="X72" s="36">
        <f>IF(X66&lt;0,0,X66-V72)</f>
        <v>0</v>
      </c>
      <c r="Y72" s="37"/>
      <c r="AY72" s="44">
        <f t="shared" si="5"/>
        <v>0</v>
      </c>
      <c r="AZ72" s="35">
        <v>54</v>
      </c>
      <c r="BA72" s="39">
        <f t="shared" si="16"/>
        <v>0</v>
      </c>
      <c r="BB72" s="15">
        <f t="shared" si="18"/>
        <v>696452.1977573645</v>
      </c>
      <c r="BC72" s="15">
        <f t="shared" si="22"/>
        <v>50942.32795417168</v>
      </c>
      <c r="BD72" s="36">
        <f t="shared" si="20"/>
        <v>645509.8698031928</v>
      </c>
      <c r="BE72" s="15">
        <f t="shared" si="21"/>
        <v>54306.83231772896</v>
      </c>
      <c r="BF72" s="36">
        <f t="shared" si="23"/>
        <v>50942.32795417168</v>
      </c>
      <c r="BG72" s="36">
        <f t="shared" si="4"/>
        <v>54306.83231772896</v>
      </c>
      <c r="BH72" s="35">
        <f t="shared" si="13"/>
        <v>1</v>
      </c>
    </row>
    <row r="73" spans="12:60" ht="20.25" customHeight="1">
      <c r="L73" s="64"/>
      <c r="M73" s="50">
        <v>55</v>
      </c>
      <c r="N73" s="36">
        <f t="shared" si="19"/>
        <v>105249.16027190063</v>
      </c>
      <c r="O73" s="36">
        <f t="shared" si="14"/>
        <v>51043.15131158098</v>
      </c>
      <c r="P73" s="36">
        <f t="shared" si="15"/>
        <v>54206.008960319654</v>
      </c>
      <c r="Q73" s="48">
        <f t="shared" si="12"/>
        <v>27337256.11284987</v>
      </c>
      <c r="R73" s="37"/>
      <c r="S73" s="65"/>
      <c r="T73" s="50"/>
      <c r="U73" s="35"/>
      <c r="V73" s="36"/>
      <c r="W73" s="36"/>
      <c r="X73" s="35"/>
      <c r="Y73" s="38"/>
      <c r="AY73" s="44">
        <f t="shared" si="5"/>
        <v>0</v>
      </c>
      <c r="AZ73" s="35">
        <v>55</v>
      </c>
      <c r="BA73" s="39">
        <f t="shared" si="16"/>
        <v>0</v>
      </c>
      <c r="BB73" s="15">
        <f t="shared" si="18"/>
        <v>645509.8698031928</v>
      </c>
      <c r="BC73" s="15">
        <f t="shared" si="22"/>
        <v>51043.15131158098</v>
      </c>
      <c r="BD73" s="36">
        <f t="shared" si="20"/>
        <v>594466.7184916118</v>
      </c>
      <c r="BE73" s="15">
        <f t="shared" si="21"/>
        <v>54206.008960319654</v>
      </c>
      <c r="BF73" s="36">
        <f t="shared" si="23"/>
        <v>51043.15131158098</v>
      </c>
      <c r="BG73" s="36">
        <f t="shared" si="4"/>
        <v>54206.008960319654</v>
      </c>
      <c r="BH73" s="35">
        <f t="shared" si="13"/>
        <v>1</v>
      </c>
    </row>
    <row r="74" spans="12:60" ht="20.25" customHeight="1">
      <c r="L74" s="64"/>
      <c r="M74" s="50">
        <v>56</v>
      </c>
      <c r="N74" s="36">
        <f t="shared" si="19"/>
        <v>105249.16027190063</v>
      </c>
      <c r="O74" s="36">
        <f t="shared" si="14"/>
        <v>51144.174215218474</v>
      </c>
      <c r="P74" s="36">
        <f t="shared" si="15"/>
        <v>54104.98605668216</v>
      </c>
      <c r="Q74" s="48">
        <f t="shared" si="12"/>
        <v>27286111.93863465</v>
      </c>
      <c r="R74" s="37"/>
      <c r="S74" s="65"/>
      <c r="T74" s="50"/>
      <c r="U74" s="35"/>
      <c r="V74" s="36"/>
      <c r="W74" s="36"/>
      <c r="X74" s="35"/>
      <c r="Y74" s="38"/>
      <c r="AY74" s="44">
        <f t="shared" si="5"/>
        <v>0</v>
      </c>
      <c r="AZ74" s="35">
        <v>56</v>
      </c>
      <c r="BA74" s="39">
        <f t="shared" si="16"/>
        <v>0</v>
      </c>
      <c r="BB74" s="15">
        <f t="shared" si="18"/>
        <v>594466.7184916118</v>
      </c>
      <c r="BC74" s="15">
        <f t="shared" si="22"/>
        <v>51144.174215218474</v>
      </c>
      <c r="BD74" s="36">
        <f t="shared" si="20"/>
        <v>543322.5442763933</v>
      </c>
      <c r="BE74" s="15">
        <f t="shared" si="21"/>
        <v>54104.98605668216</v>
      </c>
      <c r="BF74" s="36">
        <f t="shared" si="23"/>
        <v>51144.174215218474</v>
      </c>
      <c r="BG74" s="36">
        <f t="shared" si="4"/>
        <v>54104.98605668216</v>
      </c>
      <c r="BH74" s="35">
        <f t="shared" si="13"/>
        <v>1</v>
      </c>
    </row>
    <row r="75" spans="12:60" ht="20.25" customHeight="1">
      <c r="L75" s="64"/>
      <c r="M75" s="50">
        <v>57</v>
      </c>
      <c r="N75" s="36">
        <f t="shared" si="19"/>
        <v>105249.16027190063</v>
      </c>
      <c r="O75" s="36">
        <f t="shared" si="14"/>
        <v>51245.39706001943</v>
      </c>
      <c r="P75" s="36">
        <f t="shared" si="15"/>
        <v>54003.7632118812</v>
      </c>
      <c r="Q75" s="48">
        <f t="shared" si="12"/>
        <v>27234866.54157463</v>
      </c>
      <c r="R75" s="37"/>
      <c r="S75" s="65"/>
      <c r="T75" s="50"/>
      <c r="U75" s="35"/>
      <c r="V75" s="36"/>
      <c r="W75" s="36"/>
      <c r="X75" s="35"/>
      <c r="Y75" s="38"/>
      <c r="AY75" s="44">
        <f t="shared" si="5"/>
        <v>0</v>
      </c>
      <c r="AZ75" s="35">
        <v>57</v>
      </c>
      <c r="BA75" s="39">
        <f t="shared" si="16"/>
        <v>0</v>
      </c>
      <c r="BB75" s="15">
        <f t="shared" si="18"/>
        <v>543322.5442763933</v>
      </c>
      <c r="BC75" s="15">
        <f t="shared" si="22"/>
        <v>51245.39706001943</v>
      </c>
      <c r="BD75" s="36">
        <f t="shared" si="20"/>
        <v>492077.1472163738</v>
      </c>
      <c r="BE75" s="15">
        <f t="shared" si="21"/>
        <v>54003.7632118812</v>
      </c>
      <c r="BF75" s="36">
        <f t="shared" si="23"/>
        <v>51245.39706001943</v>
      </c>
      <c r="BG75" s="36">
        <f t="shared" si="4"/>
        <v>54003.7632118812</v>
      </c>
      <c r="BH75" s="35">
        <f t="shared" si="13"/>
        <v>1</v>
      </c>
    </row>
    <row r="76" spans="12:60" ht="20.25" customHeight="1">
      <c r="L76" s="64"/>
      <c r="M76" s="50">
        <v>58</v>
      </c>
      <c r="N76" s="36">
        <f t="shared" si="19"/>
        <v>105249.16027190063</v>
      </c>
      <c r="O76" s="36">
        <f t="shared" si="14"/>
        <v>51346.8202417007</v>
      </c>
      <c r="P76" s="36">
        <f t="shared" si="15"/>
        <v>53902.340030199935</v>
      </c>
      <c r="Q76" s="48">
        <f t="shared" si="12"/>
        <v>27183519.72133293</v>
      </c>
      <c r="R76" s="37"/>
      <c r="S76" s="65"/>
      <c r="T76" s="50"/>
      <c r="U76" s="35"/>
      <c r="V76" s="36"/>
      <c r="W76" s="36"/>
      <c r="X76" s="35"/>
      <c r="Y76" s="38"/>
      <c r="AY76" s="44">
        <f t="shared" si="5"/>
        <v>0</v>
      </c>
      <c r="AZ76" s="35">
        <v>58</v>
      </c>
      <c r="BA76" s="39">
        <f t="shared" si="16"/>
        <v>0</v>
      </c>
      <c r="BB76" s="15">
        <f t="shared" si="18"/>
        <v>492077.1472163738</v>
      </c>
      <c r="BC76" s="15">
        <f t="shared" si="22"/>
        <v>51346.8202417007</v>
      </c>
      <c r="BD76" s="36">
        <f t="shared" si="20"/>
        <v>440730.32697467314</v>
      </c>
      <c r="BE76" s="15">
        <f t="shared" si="21"/>
        <v>53902.340030199935</v>
      </c>
      <c r="BF76" s="36">
        <f t="shared" si="23"/>
        <v>51346.8202417007</v>
      </c>
      <c r="BG76" s="36">
        <f t="shared" si="4"/>
        <v>53902.340030199935</v>
      </c>
      <c r="BH76" s="35">
        <f t="shared" si="13"/>
        <v>1</v>
      </c>
    </row>
    <row r="77" spans="12:60" ht="20.25" customHeight="1">
      <c r="L77" s="64"/>
      <c r="M77" s="50">
        <v>59</v>
      </c>
      <c r="N77" s="36">
        <f t="shared" si="19"/>
        <v>105249.16027190063</v>
      </c>
      <c r="O77" s="36">
        <f t="shared" si="14"/>
        <v>51448.444156762416</v>
      </c>
      <c r="P77" s="36">
        <f t="shared" si="15"/>
        <v>53800.71611513822</v>
      </c>
      <c r="Q77" s="48">
        <f t="shared" si="12"/>
        <v>27132071.277176168</v>
      </c>
      <c r="R77" s="37"/>
      <c r="S77" s="65"/>
      <c r="T77" s="50"/>
      <c r="U77" s="35"/>
      <c r="V77" s="36"/>
      <c r="W77" s="36"/>
      <c r="X77" s="35"/>
      <c r="Y77" s="38"/>
      <c r="AY77" s="44">
        <f t="shared" si="5"/>
        <v>0</v>
      </c>
      <c r="AZ77" s="35">
        <v>59</v>
      </c>
      <c r="BA77" s="39">
        <f t="shared" si="16"/>
        <v>0</v>
      </c>
      <c r="BB77" s="15">
        <f t="shared" si="18"/>
        <v>440730.32697467314</v>
      </c>
      <c r="BC77" s="15">
        <f t="shared" si="22"/>
        <v>51448.444156762416</v>
      </c>
      <c r="BD77" s="36">
        <f t="shared" si="20"/>
        <v>389281.88281791075</v>
      </c>
      <c r="BE77" s="15">
        <f t="shared" si="21"/>
        <v>53800.71611513822</v>
      </c>
      <c r="BF77" s="36">
        <f t="shared" si="23"/>
        <v>51448.444156762416</v>
      </c>
      <c r="BG77" s="36">
        <f t="shared" si="4"/>
        <v>53800.71611513822</v>
      </c>
      <c r="BH77" s="35">
        <f t="shared" si="13"/>
        <v>1</v>
      </c>
    </row>
    <row r="78" spans="12:60" ht="20.25" customHeight="1">
      <c r="L78" s="64"/>
      <c r="M78" s="50">
        <v>60</v>
      </c>
      <c r="N78" s="36">
        <f t="shared" si="19"/>
        <v>105249.16027190063</v>
      </c>
      <c r="O78" s="36">
        <f t="shared" si="14"/>
        <v>51550.26920248933</v>
      </c>
      <c r="P78" s="36">
        <f t="shared" si="15"/>
        <v>53698.8910694113</v>
      </c>
      <c r="Q78" s="48">
        <f t="shared" si="12"/>
        <v>27080521.00797368</v>
      </c>
      <c r="R78" s="37"/>
      <c r="S78" s="65"/>
      <c r="T78" s="50">
        <v>10</v>
      </c>
      <c r="U78" s="36">
        <f>IF(X72&lt;0.01,0,U$72)</f>
        <v>0</v>
      </c>
      <c r="V78" s="36">
        <f>IF(U78=0,0,-PPMT($G$9/2,T78,MAX($G$8*2),$P$9))</f>
        <v>0</v>
      </c>
      <c r="W78" s="36">
        <f>IF(U78=0,0,-IPMT($G$9/2,T78,MAX($G$8*2),$P$9))</f>
        <v>0</v>
      </c>
      <c r="X78" s="36">
        <f>IF(X72&lt;0,0,X72-V78)</f>
        <v>0</v>
      </c>
      <c r="Y78" s="37"/>
      <c r="AY78" s="44">
        <f t="shared" si="5"/>
        <v>0</v>
      </c>
      <c r="AZ78" s="35">
        <v>60</v>
      </c>
      <c r="BA78" s="39">
        <f t="shared" si="16"/>
        <v>0</v>
      </c>
      <c r="BB78" s="15">
        <f t="shared" si="18"/>
        <v>389281.88281791075</v>
      </c>
      <c r="BC78" s="15">
        <f t="shared" si="22"/>
        <v>51550.26920248933</v>
      </c>
      <c r="BD78" s="36">
        <f t="shared" si="20"/>
        <v>337731.6136154214</v>
      </c>
      <c r="BE78" s="15">
        <f t="shared" si="21"/>
        <v>53698.8910694113</v>
      </c>
      <c r="BF78" s="36">
        <f t="shared" si="23"/>
        <v>51550.26920248933</v>
      </c>
      <c r="BG78" s="36">
        <f t="shared" si="4"/>
        <v>53698.8910694113</v>
      </c>
      <c r="BH78" s="35">
        <f t="shared" si="13"/>
        <v>1</v>
      </c>
    </row>
    <row r="79" spans="12:60" ht="20.25" customHeight="1">
      <c r="L79" s="67" t="s">
        <v>42</v>
      </c>
      <c r="M79" s="50">
        <v>61</v>
      </c>
      <c r="N79" s="36">
        <f t="shared" si="19"/>
        <v>105249.16027190063</v>
      </c>
      <c r="O79" s="36">
        <f t="shared" si="14"/>
        <v>51652.2957769526</v>
      </c>
      <c r="P79" s="36">
        <f t="shared" si="15"/>
        <v>53596.86449494804</v>
      </c>
      <c r="Q79" s="48">
        <f t="shared" si="12"/>
        <v>27028868.712196726</v>
      </c>
      <c r="R79" s="37"/>
      <c r="S79" s="68" t="s">
        <v>42</v>
      </c>
      <c r="T79" s="50"/>
      <c r="U79" s="35"/>
      <c r="V79" s="36"/>
      <c r="W79" s="36"/>
      <c r="X79" s="35"/>
      <c r="Y79" s="38"/>
      <c r="AY79" s="44">
        <f t="shared" si="5"/>
        <v>0</v>
      </c>
      <c r="AZ79" s="35">
        <v>61</v>
      </c>
      <c r="BA79" s="39">
        <f t="shared" si="16"/>
        <v>0</v>
      </c>
      <c r="BB79" s="15">
        <f t="shared" si="18"/>
        <v>337731.6136154214</v>
      </c>
      <c r="BC79" s="15">
        <f t="shared" si="22"/>
        <v>51652.2957769526</v>
      </c>
      <c r="BD79" s="36">
        <f t="shared" si="20"/>
        <v>286079.3178384688</v>
      </c>
      <c r="BE79" s="15">
        <f t="shared" si="21"/>
        <v>53596.86449494804</v>
      </c>
      <c r="BF79" s="36">
        <f t="shared" si="23"/>
        <v>51652.2957769526</v>
      </c>
      <c r="BG79" s="36">
        <f t="shared" si="4"/>
        <v>53596.86449494804</v>
      </c>
      <c r="BH79" s="35">
        <f t="shared" si="13"/>
        <v>1</v>
      </c>
    </row>
    <row r="80" spans="12:60" ht="20.25" customHeight="1">
      <c r="L80" s="67"/>
      <c r="M80" s="50">
        <v>62</v>
      </c>
      <c r="N80" s="36">
        <f t="shared" si="19"/>
        <v>105249.16027190063</v>
      </c>
      <c r="O80" s="36">
        <f t="shared" si="14"/>
        <v>51754.524279011144</v>
      </c>
      <c r="P80" s="36">
        <f t="shared" si="15"/>
        <v>53494.63599288949</v>
      </c>
      <c r="Q80" s="48">
        <f t="shared" si="12"/>
        <v>26977114.187917717</v>
      </c>
      <c r="R80" s="37"/>
      <c r="S80" s="68"/>
      <c r="T80" s="50"/>
      <c r="U80" s="35"/>
      <c r="V80" s="36"/>
      <c r="W80" s="36"/>
      <c r="X80" s="35"/>
      <c r="Y80" s="38"/>
      <c r="AY80" s="44">
        <f t="shared" si="5"/>
        <v>0</v>
      </c>
      <c r="AZ80" s="35">
        <v>62</v>
      </c>
      <c r="BA80" s="39">
        <f t="shared" si="16"/>
        <v>0</v>
      </c>
      <c r="BB80" s="15">
        <f t="shared" si="18"/>
        <v>286079.3178384688</v>
      </c>
      <c r="BC80" s="15">
        <f t="shared" si="22"/>
        <v>51754.524279011144</v>
      </c>
      <c r="BD80" s="36">
        <f t="shared" si="20"/>
        <v>234324.79355945767</v>
      </c>
      <c r="BE80" s="15">
        <f t="shared" si="21"/>
        <v>53494.63599288949</v>
      </c>
      <c r="BF80" s="36">
        <f t="shared" si="23"/>
        <v>51754.524279011144</v>
      </c>
      <c r="BG80" s="36">
        <f t="shared" si="4"/>
        <v>53494.63599288949</v>
      </c>
      <c r="BH80" s="35">
        <f t="shared" si="13"/>
        <v>1</v>
      </c>
    </row>
    <row r="81" spans="12:60" ht="20.25" customHeight="1">
      <c r="L81" s="67"/>
      <c r="M81" s="50">
        <v>63</v>
      </c>
      <c r="N81" s="36">
        <f t="shared" si="19"/>
        <v>105249.16027190063</v>
      </c>
      <c r="O81" s="36">
        <f t="shared" si="14"/>
        <v>51856.955108313356</v>
      </c>
      <c r="P81" s="36">
        <f t="shared" si="15"/>
        <v>53392.20516358728</v>
      </c>
      <c r="Q81" s="48">
        <f t="shared" si="12"/>
        <v>26925257.232809402</v>
      </c>
      <c r="R81" s="37"/>
      <c r="S81" s="68"/>
      <c r="T81" s="50"/>
      <c r="U81" s="35"/>
      <c r="V81" s="36"/>
      <c r="W81" s="36"/>
      <c r="X81" s="35"/>
      <c r="Y81" s="38"/>
      <c r="AY81" s="44">
        <f t="shared" si="5"/>
        <v>0</v>
      </c>
      <c r="AZ81" s="35">
        <v>63</v>
      </c>
      <c r="BA81" s="39">
        <f t="shared" si="16"/>
        <v>0</v>
      </c>
      <c r="BB81" s="15">
        <f t="shared" si="18"/>
        <v>234324.79355945767</v>
      </c>
      <c r="BC81" s="15">
        <f t="shared" si="22"/>
        <v>51856.955108313356</v>
      </c>
      <c r="BD81" s="36">
        <f t="shared" si="20"/>
        <v>182467.83845114431</v>
      </c>
      <c r="BE81" s="15">
        <f t="shared" si="21"/>
        <v>53392.20516358728</v>
      </c>
      <c r="BF81" s="36">
        <f t="shared" si="23"/>
        <v>51856.955108313356</v>
      </c>
      <c r="BG81" s="36">
        <f t="shared" si="4"/>
        <v>53392.20516358728</v>
      </c>
      <c r="BH81" s="35">
        <f t="shared" si="13"/>
        <v>1</v>
      </c>
    </row>
    <row r="82" spans="12:60" ht="20.25" customHeight="1">
      <c r="L82" s="67"/>
      <c r="M82" s="50">
        <v>64</v>
      </c>
      <c r="N82" s="36">
        <f t="shared" si="19"/>
        <v>105249.16027190063</v>
      </c>
      <c r="O82" s="36">
        <f t="shared" si="14"/>
        <v>51959.588665298565</v>
      </c>
      <c r="P82" s="36">
        <f t="shared" si="15"/>
        <v>53289.57160660207</v>
      </c>
      <c r="Q82" s="48">
        <f t="shared" si="12"/>
        <v>26873297.644144103</v>
      </c>
      <c r="R82" s="37"/>
      <c r="S82" s="68"/>
      <c r="T82" s="50"/>
      <c r="U82" s="35"/>
      <c r="V82" s="36"/>
      <c r="W82" s="36"/>
      <c r="X82" s="35"/>
      <c r="Y82" s="38"/>
      <c r="AY82" s="44">
        <f t="shared" si="5"/>
        <v>0</v>
      </c>
      <c r="AZ82" s="35">
        <v>64</v>
      </c>
      <c r="BA82" s="39">
        <f t="shared" si="16"/>
        <v>0</v>
      </c>
      <c r="BB82" s="15">
        <f t="shared" si="18"/>
        <v>182467.83845114431</v>
      </c>
      <c r="BC82" s="15">
        <f t="shared" si="22"/>
        <v>51959.588665298565</v>
      </c>
      <c r="BD82" s="36">
        <f t="shared" si="20"/>
        <v>130508.24978584575</v>
      </c>
      <c r="BE82" s="15">
        <f t="shared" si="21"/>
        <v>53289.57160660207</v>
      </c>
      <c r="BF82" s="36">
        <f t="shared" si="23"/>
        <v>51959.588665298565</v>
      </c>
      <c r="BG82" s="36">
        <f t="shared" si="4"/>
        <v>53289.57160660207</v>
      </c>
      <c r="BH82" s="35">
        <f t="shared" si="13"/>
        <v>1</v>
      </c>
    </row>
    <row r="83" spans="12:60" ht="20.25" customHeight="1">
      <c r="L83" s="67"/>
      <c r="M83" s="50">
        <v>65</v>
      </c>
      <c r="N83" s="36">
        <f t="shared" si="19"/>
        <v>105249.16027190063</v>
      </c>
      <c r="O83" s="36">
        <f t="shared" si="14"/>
        <v>52062.425351198624</v>
      </c>
      <c r="P83" s="36">
        <f t="shared" si="15"/>
        <v>53186.73492070201</v>
      </c>
      <c r="Q83" s="48">
        <f t="shared" si="12"/>
        <v>26821235.218792904</v>
      </c>
      <c r="R83" s="37"/>
      <c r="S83" s="68"/>
      <c r="T83" s="50"/>
      <c r="U83" s="35"/>
      <c r="V83" s="36"/>
      <c r="W83" s="36"/>
      <c r="X83" s="35"/>
      <c r="Y83" s="38"/>
      <c r="AY83" s="44">
        <f aca="true" t="shared" si="24" ref="AY83:AY146">N83-O83-P83+U83-V83-W83</f>
        <v>0</v>
      </c>
      <c r="AZ83" s="35">
        <v>65</v>
      </c>
      <c r="BA83" s="39">
        <f t="shared" si="16"/>
        <v>0</v>
      </c>
      <c r="BB83" s="15">
        <f t="shared" si="18"/>
        <v>130508.24978584575</v>
      </c>
      <c r="BC83" s="15">
        <f t="shared" si="22"/>
        <v>52062.425351198624</v>
      </c>
      <c r="BD83" s="36">
        <f t="shared" si="20"/>
        <v>78445.82443464713</v>
      </c>
      <c r="BE83" s="15">
        <f t="shared" si="21"/>
        <v>53186.73492070201</v>
      </c>
      <c r="BF83" s="36">
        <f t="shared" si="23"/>
        <v>52062.425351198624</v>
      </c>
      <c r="BG83" s="36">
        <f>P83</f>
        <v>53186.73492070201</v>
      </c>
      <c r="BH83" s="35">
        <f t="shared" si="13"/>
        <v>1</v>
      </c>
    </row>
    <row r="84" spans="12:60" ht="20.25" customHeight="1">
      <c r="L84" s="67"/>
      <c r="M84" s="50">
        <v>66</v>
      </c>
      <c r="N84" s="36">
        <f t="shared" si="19"/>
        <v>105249.16027190063</v>
      </c>
      <c r="O84" s="36">
        <f t="shared" si="14"/>
        <v>52165.46556803954</v>
      </c>
      <c r="P84" s="36">
        <f t="shared" si="15"/>
        <v>53083.694703861096</v>
      </c>
      <c r="Q84" s="48">
        <f t="shared" si="12"/>
        <v>26769069.753224865</v>
      </c>
      <c r="R84" s="37"/>
      <c r="S84" s="68"/>
      <c r="T84" s="50">
        <v>11</v>
      </c>
      <c r="U84" s="36">
        <f>IF(X78&lt;0.01,0,U$78)</f>
        <v>0</v>
      </c>
      <c r="V84" s="36">
        <f>IF(U84=0,0,-PPMT($G$9/2,T84,MAX($G$8*2),$P$9))</f>
        <v>0</v>
      </c>
      <c r="W84" s="36">
        <f>IF(U84=0,0,-IPMT($G$9/2,T84,MAX($G$8*2),$P$9))</f>
        <v>0</v>
      </c>
      <c r="X84" s="36">
        <f>IF(X78&lt;0,0,X78-V84)</f>
        <v>0</v>
      </c>
      <c r="Y84" s="37"/>
      <c r="AY84" s="44">
        <f t="shared" si="24"/>
        <v>0</v>
      </c>
      <c r="AZ84" s="35">
        <v>66</v>
      </c>
      <c r="BA84" s="39">
        <f t="shared" si="16"/>
        <v>0</v>
      </c>
      <c r="BB84" s="15">
        <f t="shared" si="18"/>
        <v>78445.82443464713</v>
      </c>
      <c r="BC84" s="15">
        <f t="shared" si="22"/>
        <v>52165.46556803954</v>
      </c>
      <c r="BD84" s="36">
        <f t="shared" si="20"/>
        <v>26280.358866607596</v>
      </c>
      <c r="BE84" s="15">
        <f t="shared" si="21"/>
        <v>53083.694703861096</v>
      </c>
      <c r="BF84" s="36">
        <f aca="true" t="shared" si="25" ref="BF84:BG147">O84</f>
        <v>52165.46556803954</v>
      </c>
      <c r="BG84" s="36">
        <f t="shared" si="25"/>
        <v>53083.694703861096</v>
      </c>
      <c r="BH84" s="35">
        <f t="shared" si="13"/>
        <v>1</v>
      </c>
    </row>
    <row r="85" spans="12:60" ht="20.25" customHeight="1">
      <c r="L85" s="67"/>
      <c r="M85" s="50">
        <v>67</v>
      </c>
      <c r="N85" s="36">
        <f t="shared" si="19"/>
        <v>105249.16027190063</v>
      </c>
      <c r="O85" s="36">
        <f t="shared" si="14"/>
        <v>52268.70971864295</v>
      </c>
      <c r="P85" s="36">
        <f t="shared" si="15"/>
        <v>52980.45055325768</v>
      </c>
      <c r="Q85" s="48">
        <f aca="true" t="shared" si="26" ref="Q85:Q148">IF(Q84&lt;0,0,Q84-O85)</f>
        <v>26716801.04350622</v>
      </c>
      <c r="R85" s="37"/>
      <c r="S85" s="68"/>
      <c r="T85" s="50"/>
      <c r="U85" s="35"/>
      <c r="V85" s="36"/>
      <c r="W85" s="36"/>
      <c r="X85" s="35"/>
      <c r="Y85" s="38"/>
      <c r="AY85" s="44">
        <f t="shared" si="24"/>
        <v>0</v>
      </c>
      <c r="AZ85" s="35">
        <v>67</v>
      </c>
      <c r="BA85" s="39">
        <f t="shared" si="16"/>
        <v>0</v>
      </c>
      <c r="BB85" s="15">
        <f t="shared" si="18"/>
        <v>26280.358866607596</v>
      </c>
      <c r="BC85" s="15">
        <f t="shared" si="22"/>
        <v>52268.70971864295</v>
      </c>
      <c r="BD85" s="36">
        <f t="shared" si="20"/>
        <v>-25988.350852035357</v>
      </c>
      <c r="BE85" s="15">
        <f t="shared" si="21"/>
        <v>52980.45055325768</v>
      </c>
      <c r="BF85" s="36">
        <f t="shared" si="25"/>
        <v>52268.70971864295</v>
      </c>
      <c r="BG85" s="36">
        <f t="shared" si="25"/>
        <v>52980.45055325768</v>
      </c>
      <c r="BH85" s="35">
        <f aca="true" t="shared" si="27" ref="BH85:BH148">IF(BE85&gt;0,1,0)</f>
        <v>1</v>
      </c>
    </row>
    <row r="86" spans="12:60" ht="20.25" customHeight="1">
      <c r="L86" s="67"/>
      <c r="M86" s="50">
        <v>68</v>
      </c>
      <c r="N86" s="36">
        <f t="shared" si="19"/>
        <v>105249.16027190063</v>
      </c>
      <c r="O86" s="36">
        <f t="shared" si="14"/>
        <v>52372.15820662775</v>
      </c>
      <c r="P86" s="36">
        <f t="shared" si="15"/>
        <v>52877.002065272885</v>
      </c>
      <c r="Q86" s="48">
        <f t="shared" si="26"/>
        <v>26664428.885299593</v>
      </c>
      <c r="R86" s="37"/>
      <c r="S86" s="68"/>
      <c r="T86" s="50"/>
      <c r="U86" s="35"/>
      <c r="V86" s="36"/>
      <c r="W86" s="36"/>
      <c r="X86" s="35"/>
      <c r="Y86" s="38"/>
      <c r="AY86" s="44">
        <f t="shared" si="24"/>
        <v>0</v>
      </c>
      <c r="AZ86" s="35">
        <v>68</v>
      </c>
      <c r="BA86" s="39">
        <f t="shared" si="16"/>
        <v>0</v>
      </c>
      <c r="BB86" s="15">
        <f t="shared" si="18"/>
        <v>-25988.350852035357</v>
      </c>
      <c r="BC86" s="15">
        <f t="shared" si="22"/>
        <v>0</v>
      </c>
      <c r="BD86" s="36">
        <f t="shared" si="20"/>
        <v>-25988.350852035357</v>
      </c>
      <c r="BE86" s="15">
        <f t="shared" si="21"/>
        <v>0</v>
      </c>
      <c r="BF86" s="36">
        <f t="shared" si="25"/>
        <v>52372.15820662775</v>
      </c>
      <c r="BG86" s="36">
        <f t="shared" si="25"/>
        <v>52877.002065272885</v>
      </c>
      <c r="BH86" s="35">
        <f t="shared" si="27"/>
        <v>0</v>
      </c>
    </row>
    <row r="87" spans="12:60" ht="20.25" customHeight="1">
      <c r="L87" s="67"/>
      <c r="M87" s="50">
        <v>69</v>
      </c>
      <c r="N87" s="36">
        <f t="shared" si="19"/>
        <v>105249.16027190063</v>
      </c>
      <c r="O87" s="36">
        <f t="shared" si="14"/>
        <v>52475.81143641171</v>
      </c>
      <c r="P87" s="36">
        <f t="shared" si="15"/>
        <v>52773.34883548893</v>
      </c>
      <c r="Q87" s="48">
        <f t="shared" si="26"/>
        <v>26611953.073863182</v>
      </c>
      <c r="R87" s="37"/>
      <c r="S87" s="68"/>
      <c r="T87" s="50"/>
      <c r="U87" s="35"/>
      <c r="V87" s="36"/>
      <c r="W87" s="36"/>
      <c r="X87" s="35"/>
      <c r="Y87" s="38"/>
      <c r="AY87" s="44">
        <f t="shared" si="24"/>
        <v>0</v>
      </c>
      <c r="AZ87" s="35">
        <v>69</v>
      </c>
      <c r="BA87" s="39">
        <f t="shared" si="16"/>
        <v>0</v>
      </c>
      <c r="BB87" s="15">
        <f t="shared" si="18"/>
        <v>0</v>
      </c>
      <c r="BC87" s="15">
        <f t="shared" si="22"/>
        <v>0</v>
      </c>
      <c r="BD87" s="36">
        <f t="shared" si="20"/>
        <v>0</v>
      </c>
      <c r="BE87" s="15">
        <f t="shared" si="21"/>
        <v>0</v>
      </c>
      <c r="BF87" s="36">
        <f t="shared" si="25"/>
        <v>52475.81143641171</v>
      </c>
      <c r="BG87" s="36">
        <f t="shared" si="25"/>
        <v>52773.34883548893</v>
      </c>
      <c r="BH87" s="35">
        <f t="shared" si="27"/>
        <v>0</v>
      </c>
    </row>
    <row r="88" spans="12:60" ht="20.25" customHeight="1">
      <c r="L88" s="67"/>
      <c r="M88" s="50">
        <v>70</v>
      </c>
      <c r="N88" s="36">
        <f t="shared" si="19"/>
        <v>105249.16027190063</v>
      </c>
      <c r="O88" s="36">
        <f t="shared" si="14"/>
        <v>52579.669813212924</v>
      </c>
      <c r="P88" s="36">
        <f t="shared" si="15"/>
        <v>52669.49045868771</v>
      </c>
      <c r="Q88" s="48">
        <f t="shared" si="26"/>
        <v>26559373.40404997</v>
      </c>
      <c r="R88" s="37"/>
      <c r="S88" s="68"/>
      <c r="T88" s="50"/>
      <c r="U88" s="35"/>
      <c r="V88" s="36"/>
      <c r="W88" s="36"/>
      <c r="X88" s="35"/>
      <c r="Y88" s="38"/>
      <c r="AY88" s="44">
        <f t="shared" si="24"/>
        <v>0</v>
      </c>
      <c r="AZ88" s="35">
        <v>70</v>
      </c>
      <c r="BA88" s="39">
        <f t="shared" si="16"/>
        <v>0</v>
      </c>
      <c r="BB88" s="15">
        <f t="shared" si="18"/>
        <v>0</v>
      </c>
      <c r="BC88" s="15">
        <f t="shared" si="22"/>
        <v>0</v>
      </c>
      <c r="BD88" s="36">
        <f t="shared" si="20"/>
        <v>0</v>
      </c>
      <c r="BE88" s="15">
        <f t="shared" si="21"/>
        <v>0</v>
      </c>
      <c r="BF88" s="36">
        <f t="shared" si="25"/>
        <v>52579.669813212924</v>
      </c>
      <c r="BG88" s="36">
        <f t="shared" si="25"/>
        <v>52669.49045868771</v>
      </c>
      <c r="BH88" s="35">
        <f t="shared" si="27"/>
        <v>0</v>
      </c>
    </row>
    <row r="89" spans="12:60" ht="20.25" customHeight="1">
      <c r="L89" s="67"/>
      <c r="M89" s="50">
        <v>71</v>
      </c>
      <c r="N89" s="36">
        <f t="shared" si="19"/>
        <v>105249.16027190063</v>
      </c>
      <c r="O89" s="36">
        <f t="shared" si="14"/>
        <v>52683.73374305158</v>
      </c>
      <c r="P89" s="36">
        <f t="shared" si="15"/>
        <v>52565.42652884905</v>
      </c>
      <c r="Q89" s="48">
        <f t="shared" si="26"/>
        <v>26506689.670306917</v>
      </c>
      <c r="R89" s="37"/>
      <c r="S89" s="68"/>
      <c r="T89" s="50"/>
      <c r="U89" s="35"/>
      <c r="V89" s="36"/>
      <c r="W89" s="36"/>
      <c r="X89" s="35"/>
      <c r="Y89" s="38"/>
      <c r="AY89" s="44">
        <f t="shared" si="24"/>
        <v>0</v>
      </c>
      <c r="AZ89" s="35">
        <v>71</v>
      </c>
      <c r="BA89" s="39">
        <f t="shared" si="16"/>
        <v>0</v>
      </c>
      <c r="BB89" s="15">
        <f t="shared" si="18"/>
        <v>0</v>
      </c>
      <c r="BC89" s="15">
        <f t="shared" si="22"/>
        <v>0</v>
      </c>
      <c r="BD89" s="36">
        <f t="shared" si="20"/>
        <v>0</v>
      </c>
      <c r="BE89" s="15">
        <f t="shared" si="21"/>
        <v>0</v>
      </c>
      <c r="BF89" s="36">
        <f t="shared" si="25"/>
        <v>52683.73374305158</v>
      </c>
      <c r="BG89" s="36">
        <f t="shared" si="25"/>
        <v>52565.42652884905</v>
      </c>
      <c r="BH89" s="35">
        <f t="shared" si="27"/>
        <v>0</v>
      </c>
    </row>
    <row r="90" spans="12:60" ht="20.25" customHeight="1">
      <c r="L90" s="67"/>
      <c r="M90" s="50">
        <v>72</v>
      </c>
      <c r="N90" s="36">
        <f t="shared" si="19"/>
        <v>105249.16027190063</v>
      </c>
      <c r="O90" s="36">
        <f t="shared" si="14"/>
        <v>52788.00363275138</v>
      </c>
      <c r="P90" s="36">
        <f t="shared" si="15"/>
        <v>52461.15663914925</v>
      </c>
      <c r="Q90" s="48">
        <f t="shared" si="26"/>
        <v>26453901.666674167</v>
      </c>
      <c r="R90" s="37"/>
      <c r="S90" s="68"/>
      <c r="T90" s="50">
        <v>12</v>
      </c>
      <c r="U90" s="36">
        <f>IF(X84&lt;0.01,0,U$84)</f>
        <v>0</v>
      </c>
      <c r="V90" s="36">
        <f>IF(U90=0,0,-PPMT($G$9/2,T90,MAX($G$8*2),$P$9))</f>
        <v>0</v>
      </c>
      <c r="W90" s="36">
        <f>IF(U90=0,0,-IPMT($G$9/2,T90,MAX($G$8*2),$P$9))</f>
        <v>0</v>
      </c>
      <c r="X90" s="36">
        <f>IF(X84&lt;0,0,X84-V90)</f>
        <v>0</v>
      </c>
      <c r="Y90" s="37"/>
      <c r="AY90" s="44">
        <f t="shared" si="24"/>
        <v>0</v>
      </c>
      <c r="AZ90" s="35">
        <v>72</v>
      </c>
      <c r="BA90" s="39">
        <f t="shared" si="16"/>
        <v>0</v>
      </c>
      <c r="BB90" s="15">
        <f t="shared" si="18"/>
        <v>0</v>
      </c>
      <c r="BC90" s="15">
        <f t="shared" si="22"/>
        <v>0</v>
      </c>
      <c r="BD90" s="36">
        <f t="shared" si="20"/>
        <v>0</v>
      </c>
      <c r="BE90" s="15">
        <f t="shared" si="21"/>
        <v>0</v>
      </c>
      <c r="BF90" s="36">
        <f t="shared" si="25"/>
        <v>52788.00363275138</v>
      </c>
      <c r="BG90" s="36">
        <f t="shared" si="25"/>
        <v>52461.15663914925</v>
      </c>
      <c r="BH90" s="35">
        <f t="shared" si="27"/>
        <v>0</v>
      </c>
    </row>
    <row r="91" spans="12:60" ht="20.25" customHeight="1">
      <c r="L91" s="64" t="s">
        <v>43</v>
      </c>
      <c r="M91" s="50">
        <v>73</v>
      </c>
      <c r="N91" s="36">
        <f t="shared" si="19"/>
        <v>105249.16027190063</v>
      </c>
      <c r="O91" s="36">
        <f t="shared" si="14"/>
        <v>52892.4798899412</v>
      </c>
      <c r="P91" s="36">
        <f t="shared" si="15"/>
        <v>52356.680381959435</v>
      </c>
      <c r="Q91" s="48">
        <f t="shared" si="26"/>
        <v>26401009.186784226</v>
      </c>
      <c r="R91" s="37"/>
      <c r="S91" s="65" t="s">
        <v>43</v>
      </c>
      <c r="T91" s="50"/>
      <c r="U91" s="35"/>
      <c r="V91" s="36"/>
      <c r="W91" s="36"/>
      <c r="X91" s="35"/>
      <c r="Y91" s="38"/>
      <c r="AY91" s="44">
        <f t="shared" si="24"/>
        <v>0</v>
      </c>
      <c r="AZ91" s="35">
        <v>73</v>
      </c>
      <c r="BA91" s="39">
        <f t="shared" si="16"/>
        <v>0</v>
      </c>
      <c r="BB91" s="15">
        <f t="shared" si="18"/>
        <v>0</v>
      </c>
      <c r="BC91" s="15">
        <f t="shared" si="22"/>
        <v>0</v>
      </c>
      <c r="BD91" s="36">
        <f t="shared" si="20"/>
        <v>0</v>
      </c>
      <c r="BE91" s="15">
        <f t="shared" si="21"/>
        <v>0</v>
      </c>
      <c r="BF91" s="36">
        <f t="shared" si="25"/>
        <v>52892.4798899412</v>
      </c>
      <c r="BG91" s="36">
        <f t="shared" si="25"/>
        <v>52356.680381959435</v>
      </c>
      <c r="BH91" s="35">
        <f t="shared" si="27"/>
        <v>0</v>
      </c>
    </row>
    <row r="92" spans="12:60" ht="20.25" customHeight="1">
      <c r="L92" s="64"/>
      <c r="M92" s="50">
        <v>74</v>
      </c>
      <c r="N92" s="36">
        <f t="shared" si="19"/>
        <v>105249.16027190063</v>
      </c>
      <c r="O92" s="36">
        <f t="shared" si="14"/>
        <v>52997.1629230567</v>
      </c>
      <c r="P92" s="36">
        <f t="shared" si="15"/>
        <v>52251.997348843935</v>
      </c>
      <c r="Q92" s="48">
        <f t="shared" si="26"/>
        <v>26348012.02386117</v>
      </c>
      <c r="R92" s="37"/>
      <c r="S92" s="65"/>
      <c r="T92" s="50"/>
      <c r="U92" s="35"/>
      <c r="V92" s="36"/>
      <c r="W92" s="36"/>
      <c r="X92" s="35"/>
      <c r="Y92" s="38"/>
      <c r="AY92" s="44">
        <f t="shared" si="24"/>
        <v>0</v>
      </c>
      <c r="AZ92" s="35">
        <v>74</v>
      </c>
      <c r="BA92" s="39">
        <f t="shared" si="16"/>
        <v>0</v>
      </c>
      <c r="BB92" s="15">
        <f t="shared" si="18"/>
        <v>0</v>
      </c>
      <c r="BC92" s="15">
        <f t="shared" si="22"/>
        <v>0</v>
      </c>
      <c r="BD92" s="36">
        <f t="shared" si="20"/>
        <v>0</v>
      </c>
      <c r="BE92" s="15">
        <f t="shared" si="21"/>
        <v>0</v>
      </c>
      <c r="BF92" s="36">
        <f t="shared" si="25"/>
        <v>52997.1629230567</v>
      </c>
      <c r="BG92" s="36">
        <f t="shared" si="25"/>
        <v>52251.997348843935</v>
      </c>
      <c r="BH92" s="35">
        <f t="shared" si="27"/>
        <v>0</v>
      </c>
    </row>
    <row r="93" spans="12:60" ht="20.25" customHeight="1">
      <c r="L93" s="64"/>
      <c r="M93" s="50">
        <v>75</v>
      </c>
      <c r="N93" s="36">
        <f t="shared" si="19"/>
        <v>105249.16027190063</v>
      </c>
      <c r="O93" s="36">
        <f t="shared" si="14"/>
        <v>53102.05314134191</v>
      </c>
      <c r="P93" s="36">
        <f t="shared" si="15"/>
        <v>52147.107130558725</v>
      </c>
      <c r="Q93" s="48">
        <f t="shared" si="26"/>
        <v>26294909.97071983</v>
      </c>
      <c r="R93" s="37"/>
      <c r="S93" s="65"/>
      <c r="T93" s="50"/>
      <c r="U93" s="35"/>
      <c r="V93" s="36"/>
      <c r="W93" s="36"/>
      <c r="X93" s="35"/>
      <c r="Y93" s="38"/>
      <c r="AY93" s="44">
        <f t="shared" si="24"/>
        <v>0</v>
      </c>
      <c r="AZ93" s="35">
        <v>75</v>
      </c>
      <c r="BA93" s="39">
        <f t="shared" si="16"/>
        <v>0</v>
      </c>
      <c r="BB93" s="15">
        <f t="shared" si="18"/>
        <v>0</v>
      </c>
      <c r="BC93" s="15">
        <f t="shared" si="22"/>
        <v>0</v>
      </c>
      <c r="BD93" s="36">
        <f t="shared" si="20"/>
        <v>0</v>
      </c>
      <c r="BE93" s="15">
        <f t="shared" si="21"/>
        <v>0</v>
      </c>
      <c r="BF93" s="36">
        <f t="shared" si="25"/>
        <v>53102.05314134191</v>
      </c>
      <c r="BG93" s="36">
        <f t="shared" si="25"/>
        <v>52147.107130558725</v>
      </c>
      <c r="BH93" s="35">
        <f t="shared" si="27"/>
        <v>0</v>
      </c>
    </row>
    <row r="94" spans="12:60" ht="20.25" customHeight="1">
      <c r="L94" s="64"/>
      <c r="M94" s="50">
        <v>76</v>
      </c>
      <c r="N94" s="36">
        <f t="shared" si="19"/>
        <v>105249.16027190063</v>
      </c>
      <c r="O94" s="36">
        <f t="shared" si="14"/>
        <v>53207.15095485082</v>
      </c>
      <c r="P94" s="36">
        <f t="shared" si="15"/>
        <v>52042.009317049815</v>
      </c>
      <c r="Q94" s="48">
        <f t="shared" si="26"/>
        <v>26241702.81976498</v>
      </c>
      <c r="R94" s="37"/>
      <c r="S94" s="65"/>
      <c r="T94" s="50"/>
      <c r="U94" s="35"/>
      <c r="V94" s="36"/>
      <c r="W94" s="36"/>
      <c r="X94" s="35"/>
      <c r="Y94" s="38"/>
      <c r="AY94" s="44">
        <f t="shared" si="24"/>
        <v>0</v>
      </c>
      <c r="AZ94" s="35">
        <v>76</v>
      </c>
      <c r="BA94" s="39">
        <f t="shared" si="16"/>
        <v>0</v>
      </c>
      <c r="BB94" s="15">
        <f t="shared" si="18"/>
        <v>0</v>
      </c>
      <c r="BC94" s="15">
        <f t="shared" si="22"/>
        <v>0</v>
      </c>
      <c r="BD94" s="36">
        <f t="shared" si="20"/>
        <v>0</v>
      </c>
      <c r="BE94" s="15">
        <f t="shared" si="21"/>
        <v>0</v>
      </c>
      <c r="BF94" s="36">
        <f t="shared" si="25"/>
        <v>53207.15095485082</v>
      </c>
      <c r="BG94" s="36">
        <f t="shared" si="25"/>
        <v>52042.009317049815</v>
      </c>
      <c r="BH94" s="35">
        <f t="shared" si="27"/>
        <v>0</v>
      </c>
    </row>
    <row r="95" spans="12:60" ht="20.25" customHeight="1">
      <c r="L95" s="64"/>
      <c r="M95" s="50">
        <v>77</v>
      </c>
      <c r="N95" s="36">
        <f t="shared" si="19"/>
        <v>105249.16027190063</v>
      </c>
      <c r="O95" s="36">
        <f aca="true" t="shared" si="28" ref="O95:O158">IF(N95=0,0,-PPMT($G$9/12,M95,MAX($G$8*12),$P$7))</f>
        <v>53312.45677444896</v>
      </c>
      <c r="P95" s="36">
        <f aca="true" t="shared" si="29" ref="P95:P158">IF(N95=0,0,-IPMT($G$9/12,M95,MAX($G$8*12),$P$7))</f>
        <v>51936.70349745167</v>
      </c>
      <c r="Q95" s="48">
        <f t="shared" si="26"/>
        <v>26188390.362990532</v>
      </c>
      <c r="R95" s="37"/>
      <c r="S95" s="65"/>
      <c r="T95" s="50"/>
      <c r="U95" s="35"/>
      <c r="V95" s="36"/>
      <c r="W95" s="36"/>
      <c r="X95" s="35"/>
      <c r="Y95" s="38"/>
      <c r="AY95" s="44">
        <f t="shared" si="24"/>
        <v>0</v>
      </c>
      <c r="AZ95" s="35">
        <v>77</v>
      </c>
      <c r="BA95" s="39">
        <f aca="true" t="shared" si="30" ref="BA95:BA158">IF($F$19=AZ95,1,0)</f>
        <v>0</v>
      </c>
      <c r="BB95" s="15">
        <f t="shared" si="18"/>
        <v>0</v>
      </c>
      <c r="BC95" s="15">
        <f t="shared" si="22"/>
        <v>0</v>
      </c>
      <c r="BD95" s="36">
        <f t="shared" si="20"/>
        <v>0</v>
      </c>
      <c r="BE95" s="15">
        <f t="shared" si="21"/>
        <v>0</v>
      </c>
      <c r="BF95" s="36">
        <f t="shared" si="25"/>
        <v>53312.45677444896</v>
      </c>
      <c r="BG95" s="36">
        <f t="shared" si="25"/>
        <v>51936.70349745167</v>
      </c>
      <c r="BH95" s="35">
        <f t="shared" si="27"/>
        <v>0</v>
      </c>
    </row>
    <row r="96" spans="12:60" ht="20.25" customHeight="1">
      <c r="L96" s="64"/>
      <c r="M96" s="50">
        <v>78</v>
      </c>
      <c r="N96" s="36">
        <f t="shared" si="19"/>
        <v>105249.16027190063</v>
      </c>
      <c r="O96" s="36">
        <f t="shared" si="28"/>
        <v>53417.971011815054</v>
      </c>
      <c r="P96" s="36">
        <f t="shared" si="29"/>
        <v>51831.18926008558</v>
      </c>
      <c r="Q96" s="48">
        <f t="shared" si="26"/>
        <v>26134972.39197872</v>
      </c>
      <c r="R96" s="37"/>
      <c r="S96" s="65"/>
      <c r="T96" s="50">
        <v>13</v>
      </c>
      <c r="U96" s="36">
        <f>IF(X90&lt;0.01,0,U$90)</f>
        <v>0</v>
      </c>
      <c r="V96" s="36">
        <f>IF(U96=0,0,-PPMT($G$9/2,T96,MAX($G$8*2),$P$9))</f>
        <v>0</v>
      </c>
      <c r="W96" s="36">
        <f>IF(U96=0,0,-IPMT($G$9/2,T96,MAX($G$8*2),$P$9))</f>
        <v>0</v>
      </c>
      <c r="X96" s="36">
        <f>IF(X90&lt;0,0,X90-V96)</f>
        <v>0</v>
      </c>
      <c r="Y96" s="37"/>
      <c r="AY96" s="44">
        <f t="shared" si="24"/>
        <v>0</v>
      </c>
      <c r="AZ96" s="35">
        <v>78</v>
      </c>
      <c r="BA96" s="39">
        <f t="shared" si="30"/>
        <v>0</v>
      </c>
      <c r="BB96" s="15">
        <f aca="true" t="shared" si="31" ref="BB96:BB159">IF(BA96=1,$F$18,IF(BB95&gt;0,BD95,0))</f>
        <v>0</v>
      </c>
      <c r="BC96" s="15">
        <f t="shared" si="22"/>
        <v>0</v>
      </c>
      <c r="BD96" s="36">
        <f t="shared" si="20"/>
        <v>0</v>
      </c>
      <c r="BE96" s="15">
        <f t="shared" si="21"/>
        <v>0</v>
      </c>
      <c r="BF96" s="36">
        <f t="shared" si="25"/>
        <v>53417.971011815054</v>
      </c>
      <c r="BG96" s="36">
        <f t="shared" si="25"/>
        <v>51831.18926008558</v>
      </c>
      <c r="BH96" s="35">
        <f t="shared" si="27"/>
        <v>0</v>
      </c>
    </row>
    <row r="97" spans="12:60" ht="20.25" customHeight="1">
      <c r="L97" s="64"/>
      <c r="M97" s="50">
        <v>79</v>
      </c>
      <c r="N97" s="36">
        <f aca="true" t="shared" si="32" ref="N97:N160">IF(Q96&lt;1,0,N96)</f>
        <v>105249.16027190063</v>
      </c>
      <c r="O97" s="36">
        <f t="shared" si="28"/>
        <v>53523.69407944262</v>
      </c>
      <c r="P97" s="36">
        <f t="shared" si="29"/>
        <v>51725.466192458014</v>
      </c>
      <c r="Q97" s="48">
        <f t="shared" si="26"/>
        <v>26081448.697899275</v>
      </c>
      <c r="R97" s="37"/>
      <c r="S97" s="65"/>
      <c r="T97" s="50"/>
      <c r="U97" s="35"/>
      <c r="V97" s="36"/>
      <c r="W97" s="36"/>
      <c r="X97" s="35"/>
      <c r="Y97" s="38"/>
      <c r="AY97" s="44">
        <f t="shared" si="24"/>
        <v>0</v>
      </c>
      <c r="AZ97" s="35">
        <v>79</v>
      </c>
      <c r="BA97" s="39">
        <f t="shared" si="30"/>
        <v>0</v>
      </c>
      <c r="BB97" s="15">
        <f t="shared" si="31"/>
        <v>0</v>
      </c>
      <c r="BC97" s="15">
        <f t="shared" si="22"/>
        <v>0</v>
      </c>
      <c r="BD97" s="36">
        <f t="shared" si="20"/>
        <v>0</v>
      </c>
      <c r="BE97" s="15">
        <f t="shared" si="21"/>
        <v>0</v>
      </c>
      <c r="BF97" s="36">
        <f t="shared" si="25"/>
        <v>53523.69407944262</v>
      </c>
      <c r="BG97" s="36">
        <f t="shared" si="25"/>
        <v>51725.466192458014</v>
      </c>
      <c r="BH97" s="35">
        <f t="shared" si="27"/>
        <v>0</v>
      </c>
    </row>
    <row r="98" spans="12:60" ht="20.25" customHeight="1">
      <c r="L98" s="64"/>
      <c r="M98" s="50">
        <v>80</v>
      </c>
      <c r="N98" s="36">
        <f t="shared" si="32"/>
        <v>105249.16027190063</v>
      </c>
      <c r="O98" s="36">
        <f t="shared" si="28"/>
        <v>53629.6263906415</v>
      </c>
      <c r="P98" s="36">
        <f t="shared" si="29"/>
        <v>51619.533881259136</v>
      </c>
      <c r="Q98" s="48">
        <f t="shared" si="26"/>
        <v>26027819.071508635</v>
      </c>
      <c r="R98" s="37"/>
      <c r="S98" s="65"/>
      <c r="T98" s="50"/>
      <c r="U98" s="35"/>
      <c r="V98" s="36"/>
      <c r="W98" s="36"/>
      <c r="X98" s="35"/>
      <c r="Y98" s="38"/>
      <c r="AY98" s="44">
        <f t="shared" si="24"/>
        <v>0</v>
      </c>
      <c r="AZ98" s="35">
        <v>80</v>
      </c>
      <c r="BA98" s="39">
        <f t="shared" si="30"/>
        <v>0</v>
      </c>
      <c r="BB98" s="15">
        <f t="shared" si="31"/>
        <v>0</v>
      </c>
      <c r="BC98" s="15">
        <f t="shared" si="22"/>
        <v>0</v>
      </c>
      <c r="BD98" s="36">
        <f t="shared" si="20"/>
        <v>0</v>
      </c>
      <c r="BE98" s="15">
        <f t="shared" si="21"/>
        <v>0</v>
      </c>
      <c r="BF98" s="36">
        <f t="shared" si="25"/>
        <v>53629.6263906415</v>
      </c>
      <c r="BG98" s="36">
        <f t="shared" si="25"/>
        <v>51619.533881259136</v>
      </c>
      <c r="BH98" s="35">
        <f t="shared" si="27"/>
        <v>0</v>
      </c>
    </row>
    <row r="99" spans="12:60" ht="20.25" customHeight="1">
      <c r="L99" s="64"/>
      <c r="M99" s="50">
        <v>81</v>
      </c>
      <c r="N99" s="36">
        <f t="shared" si="32"/>
        <v>105249.16027190063</v>
      </c>
      <c r="O99" s="36">
        <f t="shared" si="28"/>
        <v>53735.76835953965</v>
      </c>
      <c r="P99" s="36">
        <f t="shared" si="29"/>
        <v>51513.39191236098</v>
      </c>
      <c r="Q99" s="48">
        <f t="shared" si="26"/>
        <v>25974083.303149097</v>
      </c>
      <c r="R99" s="37"/>
      <c r="S99" s="65"/>
      <c r="T99" s="50"/>
      <c r="U99" s="35"/>
      <c r="V99" s="36"/>
      <c r="W99" s="36"/>
      <c r="X99" s="35"/>
      <c r="Y99" s="38"/>
      <c r="AY99" s="44">
        <f t="shared" si="24"/>
        <v>0</v>
      </c>
      <c r="AZ99" s="35">
        <v>81</v>
      </c>
      <c r="BA99" s="39">
        <f t="shared" si="30"/>
        <v>0</v>
      </c>
      <c r="BB99" s="15">
        <f t="shared" si="31"/>
        <v>0</v>
      </c>
      <c r="BC99" s="15">
        <f t="shared" si="22"/>
        <v>0</v>
      </c>
      <c r="BD99" s="36">
        <f t="shared" si="20"/>
        <v>0</v>
      </c>
      <c r="BE99" s="15">
        <f t="shared" si="21"/>
        <v>0</v>
      </c>
      <c r="BF99" s="36">
        <f t="shared" si="25"/>
        <v>53735.76835953965</v>
      </c>
      <c r="BG99" s="36">
        <f t="shared" si="25"/>
        <v>51513.39191236098</v>
      </c>
      <c r="BH99" s="35">
        <f t="shared" si="27"/>
        <v>0</v>
      </c>
    </row>
    <row r="100" spans="12:60" ht="20.25" customHeight="1">
      <c r="L100" s="64"/>
      <c r="M100" s="50">
        <v>82</v>
      </c>
      <c r="N100" s="36">
        <f t="shared" si="32"/>
        <v>105249.16027190063</v>
      </c>
      <c r="O100" s="36">
        <f t="shared" si="28"/>
        <v>53842.12040108456</v>
      </c>
      <c r="P100" s="36">
        <f t="shared" si="29"/>
        <v>51407.03987081607</v>
      </c>
      <c r="Q100" s="48">
        <f t="shared" si="26"/>
        <v>25920241.182748012</v>
      </c>
      <c r="R100" s="37"/>
      <c r="S100" s="65"/>
      <c r="T100" s="50"/>
      <c r="U100" s="35"/>
      <c r="V100" s="36"/>
      <c r="W100" s="36"/>
      <c r="X100" s="35"/>
      <c r="Y100" s="38"/>
      <c r="AY100" s="44">
        <f t="shared" si="24"/>
        <v>0</v>
      </c>
      <c r="AZ100" s="35">
        <v>82</v>
      </c>
      <c r="BA100" s="39">
        <f t="shared" si="30"/>
        <v>0</v>
      </c>
      <c r="BB100" s="15">
        <f t="shared" si="31"/>
        <v>0</v>
      </c>
      <c r="BC100" s="15">
        <f t="shared" si="22"/>
        <v>0</v>
      </c>
      <c r="BD100" s="36">
        <f t="shared" si="20"/>
        <v>0</v>
      </c>
      <c r="BE100" s="15">
        <f t="shared" si="21"/>
        <v>0</v>
      </c>
      <c r="BF100" s="36">
        <f t="shared" si="25"/>
        <v>53842.12040108456</v>
      </c>
      <c r="BG100" s="36">
        <f t="shared" si="25"/>
        <v>51407.03987081607</v>
      </c>
      <c r="BH100" s="35">
        <f t="shared" si="27"/>
        <v>0</v>
      </c>
    </row>
    <row r="101" spans="12:60" ht="20.25" customHeight="1">
      <c r="L101" s="64"/>
      <c r="M101" s="50">
        <v>83</v>
      </c>
      <c r="N101" s="36">
        <f t="shared" si="32"/>
        <v>105249.16027190063</v>
      </c>
      <c r="O101" s="36">
        <f t="shared" si="28"/>
        <v>53948.68293104505</v>
      </c>
      <c r="P101" s="36">
        <f t="shared" si="29"/>
        <v>51300.477340855585</v>
      </c>
      <c r="Q101" s="48">
        <f t="shared" si="26"/>
        <v>25866292.49981697</v>
      </c>
      <c r="R101" s="37"/>
      <c r="S101" s="65"/>
      <c r="T101" s="50"/>
      <c r="U101" s="35"/>
      <c r="V101" s="36"/>
      <c r="W101" s="36"/>
      <c r="X101" s="35"/>
      <c r="Y101" s="38"/>
      <c r="AY101" s="44">
        <f t="shared" si="24"/>
        <v>0</v>
      </c>
      <c r="AZ101" s="35">
        <v>83</v>
      </c>
      <c r="BA101" s="39">
        <f t="shared" si="30"/>
        <v>0</v>
      </c>
      <c r="BB101" s="15">
        <f t="shared" si="31"/>
        <v>0</v>
      </c>
      <c r="BC101" s="15">
        <f t="shared" si="22"/>
        <v>0</v>
      </c>
      <c r="BD101" s="36">
        <f t="shared" si="20"/>
        <v>0</v>
      </c>
      <c r="BE101" s="15">
        <f t="shared" si="21"/>
        <v>0</v>
      </c>
      <c r="BF101" s="36">
        <f t="shared" si="25"/>
        <v>53948.68293104505</v>
      </c>
      <c r="BG101" s="36">
        <f t="shared" si="25"/>
        <v>51300.477340855585</v>
      </c>
      <c r="BH101" s="35">
        <f t="shared" si="27"/>
        <v>0</v>
      </c>
    </row>
    <row r="102" spans="12:60" ht="20.25" customHeight="1">
      <c r="L102" s="64"/>
      <c r="M102" s="50">
        <v>84</v>
      </c>
      <c r="N102" s="36">
        <f t="shared" si="32"/>
        <v>105249.16027190063</v>
      </c>
      <c r="O102" s="36">
        <f t="shared" si="28"/>
        <v>54055.45636601273</v>
      </c>
      <c r="P102" s="36">
        <f t="shared" si="29"/>
        <v>51193.7039058879</v>
      </c>
      <c r="Q102" s="48">
        <f t="shared" si="26"/>
        <v>25812237.043450955</v>
      </c>
      <c r="R102" s="37"/>
      <c r="S102" s="65"/>
      <c r="T102" s="50">
        <v>14</v>
      </c>
      <c r="U102" s="36">
        <f>IF(X96&lt;0.01,0,U$96)</f>
        <v>0</v>
      </c>
      <c r="V102" s="36">
        <f>IF(U102=0,0,-PPMT($G$9/2,T102,MAX($G$8*2),$P$9))</f>
        <v>0</v>
      </c>
      <c r="W102" s="36">
        <f>IF(U102=0,0,-IPMT($G$9/2,T102,MAX($G$8*2),$P$9))</f>
        <v>0</v>
      </c>
      <c r="X102" s="36">
        <f>IF(X96&lt;0,0,X96-V102)</f>
        <v>0</v>
      </c>
      <c r="Y102" s="37"/>
      <c r="AY102" s="44">
        <f t="shared" si="24"/>
        <v>0</v>
      </c>
      <c r="AZ102" s="35">
        <v>84</v>
      </c>
      <c r="BA102" s="39">
        <f t="shared" si="30"/>
        <v>0</v>
      </c>
      <c r="BB102" s="15">
        <f t="shared" si="31"/>
        <v>0</v>
      </c>
      <c r="BC102" s="15">
        <f t="shared" si="22"/>
        <v>0</v>
      </c>
      <c r="BD102" s="36">
        <f t="shared" si="20"/>
        <v>0</v>
      </c>
      <c r="BE102" s="15">
        <f t="shared" si="21"/>
        <v>0</v>
      </c>
      <c r="BF102" s="36">
        <f t="shared" si="25"/>
        <v>54055.45636601273</v>
      </c>
      <c r="BG102" s="36">
        <f t="shared" si="25"/>
        <v>51193.7039058879</v>
      </c>
      <c r="BH102" s="35">
        <f t="shared" si="27"/>
        <v>0</v>
      </c>
    </row>
    <row r="103" spans="12:60" ht="20.25" customHeight="1">
      <c r="L103" s="67" t="s">
        <v>44</v>
      </c>
      <c r="M103" s="50">
        <v>85</v>
      </c>
      <c r="N103" s="36">
        <f t="shared" si="32"/>
        <v>105249.16027190063</v>
      </c>
      <c r="O103" s="36">
        <f t="shared" si="28"/>
        <v>54162.44112340379</v>
      </c>
      <c r="P103" s="36">
        <f t="shared" si="29"/>
        <v>51086.71914849684</v>
      </c>
      <c r="Q103" s="48">
        <f t="shared" si="26"/>
        <v>25758074.60232755</v>
      </c>
      <c r="R103" s="37"/>
      <c r="S103" s="68" t="s">
        <v>44</v>
      </c>
      <c r="T103" s="50"/>
      <c r="U103" s="35"/>
      <c r="V103" s="36"/>
      <c r="W103" s="36"/>
      <c r="X103" s="35"/>
      <c r="Y103" s="38"/>
      <c r="AY103" s="44">
        <f t="shared" si="24"/>
        <v>0</v>
      </c>
      <c r="AZ103" s="35">
        <v>85</v>
      </c>
      <c r="BA103" s="39">
        <f t="shared" si="30"/>
        <v>0</v>
      </c>
      <c r="BB103" s="15">
        <f t="shared" si="31"/>
        <v>0</v>
      </c>
      <c r="BC103" s="15">
        <f t="shared" si="22"/>
        <v>0</v>
      </c>
      <c r="BD103" s="36">
        <f t="shared" si="20"/>
        <v>0</v>
      </c>
      <c r="BE103" s="15">
        <f t="shared" si="21"/>
        <v>0</v>
      </c>
      <c r="BF103" s="36">
        <f t="shared" si="25"/>
        <v>54162.44112340379</v>
      </c>
      <c r="BG103" s="36">
        <f t="shared" si="25"/>
        <v>51086.71914849684</v>
      </c>
      <c r="BH103" s="35">
        <f t="shared" si="27"/>
        <v>0</v>
      </c>
    </row>
    <row r="104" spans="12:60" ht="20.25" customHeight="1">
      <c r="L104" s="67"/>
      <c r="M104" s="50">
        <v>86</v>
      </c>
      <c r="N104" s="36">
        <f t="shared" si="32"/>
        <v>105249.16027190063</v>
      </c>
      <c r="O104" s="36">
        <f t="shared" si="28"/>
        <v>54269.63762146052</v>
      </c>
      <c r="P104" s="36">
        <f t="shared" si="29"/>
        <v>50979.522650440114</v>
      </c>
      <c r="Q104" s="48">
        <f t="shared" si="26"/>
        <v>25703804.96470609</v>
      </c>
      <c r="R104" s="37"/>
      <c r="S104" s="68"/>
      <c r="T104" s="50"/>
      <c r="U104" s="35"/>
      <c r="V104" s="36"/>
      <c r="W104" s="36"/>
      <c r="X104" s="35"/>
      <c r="Y104" s="38"/>
      <c r="AY104" s="44">
        <f t="shared" si="24"/>
        <v>0</v>
      </c>
      <c r="AZ104" s="35">
        <v>86</v>
      </c>
      <c r="BA104" s="39">
        <f t="shared" si="30"/>
        <v>0</v>
      </c>
      <c r="BB104" s="15">
        <f t="shared" si="31"/>
        <v>0</v>
      </c>
      <c r="BC104" s="15">
        <f t="shared" si="22"/>
        <v>0</v>
      </c>
      <c r="BD104" s="36">
        <f t="shared" si="20"/>
        <v>0</v>
      </c>
      <c r="BE104" s="15">
        <f t="shared" si="21"/>
        <v>0</v>
      </c>
      <c r="BF104" s="36">
        <f t="shared" si="25"/>
        <v>54269.63762146052</v>
      </c>
      <c r="BG104" s="36">
        <f t="shared" si="25"/>
        <v>50979.522650440114</v>
      </c>
      <c r="BH104" s="35">
        <f t="shared" si="27"/>
        <v>0</v>
      </c>
    </row>
    <row r="105" spans="12:60" ht="20.25" customHeight="1">
      <c r="L105" s="67"/>
      <c r="M105" s="50">
        <v>87</v>
      </c>
      <c r="N105" s="36">
        <f t="shared" si="32"/>
        <v>105249.16027190063</v>
      </c>
      <c r="O105" s="36">
        <f t="shared" si="28"/>
        <v>54377.04627925301</v>
      </c>
      <c r="P105" s="36">
        <f t="shared" si="29"/>
        <v>50872.113992647624</v>
      </c>
      <c r="Q105" s="48">
        <f t="shared" si="26"/>
        <v>25649427.918426838</v>
      </c>
      <c r="R105" s="37"/>
      <c r="S105" s="68"/>
      <c r="T105" s="50"/>
      <c r="U105" s="35"/>
      <c r="V105" s="36"/>
      <c r="W105" s="36"/>
      <c r="X105" s="35"/>
      <c r="Y105" s="38"/>
      <c r="AY105" s="44">
        <f t="shared" si="24"/>
        <v>0</v>
      </c>
      <c r="AZ105" s="35">
        <v>87</v>
      </c>
      <c r="BA105" s="39">
        <f t="shared" si="30"/>
        <v>0</v>
      </c>
      <c r="BB105" s="15">
        <f t="shared" si="31"/>
        <v>0</v>
      </c>
      <c r="BC105" s="15">
        <f t="shared" si="22"/>
        <v>0</v>
      </c>
      <c r="BD105" s="36">
        <f t="shared" si="20"/>
        <v>0</v>
      </c>
      <c r="BE105" s="15">
        <f t="shared" si="21"/>
        <v>0</v>
      </c>
      <c r="BF105" s="36">
        <f t="shared" si="25"/>
        <v>54377.04627925301</v>
      </c>
      <c r="BG105" s="36">
        <f t="shared" si="25"/>
        <v>50872.113992647624</v>
      </c>
      <c r="BH105" s="35">
        <f t="shared" si="27"/>
        <v>0</v>
      </c>
    </row>
    <row r="106" spans="12:60" ht="20.25" customHeight="1">
      <c r="L106" s="67"/>
      <c r="M106" s="50">
        <v>88</v>
      </c>
      <c r="N106" s="36">
        <f t="shared" si="32"/>
        <v>105249.16027190063</v>
      </c>
      <c r="O106" s="36">
        <f t="shared" si="28"/>
        <v>54484.66751668069</v>
      </c>
      <c r="P106" s="36">
        <f t="shared" si="29"/>
        <v>50764.492755219944</v>
      </c>
      <c r="Q106" s="48">
        <f t="shared" si="26"/>
        <v>25594943.250910155</v>
      </c>
      <c r="R106" s="37"/>
      <c r="S106" s="68"/>
      <c r="T106" s="50"/>
      <c r="U106" s="35"/>
      <c r="V106" s="36"/>
      <c r="W106" s="36"/>
      <c r="X106" s="35"/>
      <c r="Y106" s="38"/>
      <c r="AY106" s="44">
        <f t="shared" si="24"/>
        <v>0</v>
      </c>
      <c r="AZ106" s="35">
        <v>88</v>
      </c>
      <c r="BA106" s="39">
        <f t="shared" si="30"/>
        <v>0</v>
      </c>
      <c r="BB106" s="15">
        <f t="shared" si="31"/>
        <v>0</v>
      </c>
      <c r="BC106" s="15">
        <f t="shared" si="22"/>
        <v>0</v>
      </c>
      <c r="BD106" s="36">
        <f t="shared" si="20"/>
        <v>0</v>
      </c>
      <c r="BE106" s="15">
        <f t="shared" si="21"/>
        <v>0</v>
      </c>
      <c r="BF106" s="36">
        <f t="shared" si="25"/>
        <v>54484.66751668069</v>
      </c>
      <c r="BG106" s="36">
        <f t="shared" si="25"/>
        <v>50764.492755219944</v>
      </c>
      <c r="BH106" s="35">
        <f t="shared" si="27"/>
        <v>0</v>
      </c>
    </row>
    <row r="107" spans="12:60" ht="20.25" customHeight="1">
      <c r="L107" s="67"/>
      <c r="M107" s="50">
        <v>89</v>
      </c>
      <c r="N107" s="36">
        <f t="shared" si="32"/>
        <v>105249.16027190063</v>
      </c>
      <c r="O107" s="36">
        <f t="shared" si="28"/>
        <v>54592.50175447412</v>
      </c>
      <c r="P107" s="36">
        <f t="shared" si="29"/>
        <v>50656.65851742651</v>
      </c>
      <c r="Q107" s="48">
        <f t="shared" si="26"/>
        <v>25540350.74915568</v>
      </c>
      <c r="R107" s="37"/>
      <c r="S107" s="68"/>
      <c r="T107" s="50"/>
      <c r="U107" s="35"/>
      <c r="V107" s="36"/>
      <c r="W107" s="36"/>
      <c r="X107" s="35"/>
      <c r="Y107" s="38"/>
      <c r="AY107" s="44">
        <f t="shared" si="24"/>
        <v>0</v>
      </c>
      <c r="AZ107" s="35">
        <v>89</v>
      </c>
      <c r="BA107" s="39">
        <f t="shared" si="30"/>
        <v>0</v>
      </c>
      <c r="BB107" s="15">
        <f t="shared" si="31"/>
        <v>0</v>
      </c>
      <c r="BC107" s="15">
        <f t="shared" si="22"/>
        <v>0</v>
      </c>
      <c r="BD107" s="36">
        <f t="shared" si="20"/>
        <v>0</v>
      </c>
      <c r="BE107" s="15">
        <f t="shared" si="21"/>
        <v>0</v>
      </c>
      <c r="BF107" s="36">
        <f t="shared" si="25"/>
        <v>54592.50175447412</v>
      </c>
      <c r="BG107" s="36">
        <f t="shared" si="25"/>
        <v>50656.65851742651</v>
      </c>
      <c r="BH107" s="35">
        <f t="shared" si="27"/>
        <v>0</v>
      </c>
    </row>
    <row r="108" spans="12:60" ht="20.25" customHeight="1">
      <c r="L108" s="67"/>
      <c r="M108" s="50">
        <v>90</v>
      </c>
      <c r="N108" s="36">
        <f t="shared" si="32"/>
        <v>105249.16027190063</v>
      </c>
      <c r="O108" s="36">
        <f t="shared" si="28"/>
        <v>54700.5494141965</v>
      </c>
      <c r="P108" s="36">
        <f t="shared" si="29"/>
        <v>50548.61085770413</v>
      </c>
      <c r="Q108" s="48">
        <f t="shared" si="26"/>
        <v>25485650.199741486</v>
      </c>
      <c r="R108" s="37"/>
      <c r="S108" s="68"/>
      <c r="T108" s="50">
        <v>15</v>
      </c>
      <c r="U108" s="36">
        <f>IF(X102&lt;0.01,0,U$102)</f>
        <v>0</v>
      </c>
      <c r="V108" s="36">
        <f>IF(U108=0,0,-PPMT($G$9/2,T108,MAX($G$8*2),$P$9))</f>
        <v>0</v>
      </c>
      <c r="W108" s="36">
        <f>IF(U108=0,0,-IPMT($G$9/2,T108,MAX($G$8*2),$P$9))</f>
        <v>0</v>
      </c>
      <c r="X108" s="36">
        <f>IF(X102&lt;0,0,X102-V108)</f>
        <v>0</v>
      </c>
      <c r="Y108" s="37"/>
      <c r="AY108" s="44">
        <f t="shared" si="24"/>
        <v>0</v>
      </c>
      <c r="AZ108" s="35">
        <v>90</v>
      </c>
      <c r="BA108" s="39">
        <f t="shared" si="30"/>
        <v>0</v>
      </c>
      <c r="BB108" s="15">
        <f t="shared" si="31"/>
        <v>0</v>
      </c>
      <c r="BC108" s="15">
        <f t="shared" si="22"/>
        <v>0</v>
      </c>
      <c r="BD108" s="36">
        <f t="shared" si="20"/>
        <v>0</v>
      </c>
      <c r="BE108" s="15">
        <f t="shared" si="21"/>
        <v>0</v>
      </c>
      <c r="BF108" s="36">
        <f t="shared" si="25"/>
        <v>54700.5494141965</v>
      </c>
      <c r="BG108" s="36">
        <f t="shared" si="25"/>
        <v>50548.61085770413</v>
      </c>
      <c r="BH108" s="35">
        <f t="shared" si="27"/>
        <v>0</v>
      </c>
    </row>
    <row r="109" spans="12:60" ht="20.25" customHeight="1">
      <c r="L109" s="67"/>
      <c r="M109" s="50">
        <v>91</v>
      </c>
      <c r="N109" s="36">
        <f t="shared" si="32"/>
        <v>105249.16027190063</v>
      </c>
      <c r="O109" s="36">
        <f t="shared" si="28"/>
        <v>54808.810918245435</v>
      </c>
      <c r="P109" s="36">
        <f t="shared" si="29"/>
        <v>50440.3493536552</v>
      </c>
      <c r="Q109" s="48">
        <f t="shared" si="26"/>
        <v>25430841.38882324</v>
      </c>
      <c r="R109" s="37"/>
      <c r="S109" s="68"/>
      <c r="T109" s="50"/>
      <c r="U109" s="35"/>
      <c r="V109" s="36"/>
      <c r="W109" s="36"/>
      <c r="X109" s="35"/>
      <c r="Y109" s="38"/>
      <c r="AY109" s="44">
        <f t="shared" si="24"/>
        <v>0</v>
      </c>
      <c r="AZ109" s="35">
        <v>91</v>
      </c>
      <c r="BA109" s="39">
        <f t="shared" si="30"/>
        <v>0</v>
      </c>
      <c r="BB109" s="15">
        <f t="shared" si="31"/>
        <v>0</v>
      </c>
      <c r="BC109" s="15">
        <f t="shared" si="22"/>
        <v>0</v>
      </c>
      <c r="BD109" s="36">
        <f t="shared" si="20"/>
        <v>0</v>
      </c>
      <c r="BE109" s="15">
        <f t="shared" si="21"/>
        <v>0</v>
      </c>
      <c r="BF109" s="36">
        <f t="shared" si="25"/>
        <v>54808.810918245435</v>
      </c>
      <c r="BG109" s="36">
        <f t="shared" si="25"/>
        <v>50440.3493536552</v>
      </c>
      <c r="BH109" s="35">
        <f t="shared" si="27"/>
        <v>0</v>
      </c>
    </row>
    <row r="110" spans="12:60" ht="20.25" customHeight="1">
      <c r="L110" s="67"/>
      <c r="M110" s="50">
        <v>92</v>
      </c>
      <c r="N110" s="36">
        <f t="shared" si="32"/>
        <v>105249.16027190063</v>
      </c>
      <c r="O110" s="36">
        <f t="shared" si="28"/>
        <v>54917.28668985447</v>
      </c>
      <c r="P110" s="36">
        <f t="shared" si="29"/>
        <v>50331.873582046166</v>
      </c>
      <c r="Q110" s="48">
        <f t="shared" si="26"/>
        <v>25375924.102133386</v>
      </c>
      <c r="R110" s="37"/>
      <c r="S110" s="68"/>
      <c r="T110" s="50"/>
      <c r="U110" s="35"/>
      <c r="V110" s="36"/>
      <c r="W110" s="36"/>
      <c r="X110" s="35"/>
      <c r="Y110" s="38"/>
      <c r="AY110" s="44">
        <f t="shared" si="24"/>
        <v>0</v>
      </c>
      <c r="AZ110" s="35">
        <v>92</v>
      </c>
      <c r="BA110" s="39">
        <f t="shared" si="30"/>
        <v>0</v>
      </c>
      <c r="BB110" s="15">
        <f t="shared" si="31"/>
        <v>0</v>
      </c>
      <c r="BC110" s="15">
        <f t="shared" si="22"/>
        <v>0</v>
      </c>
      <c r="BD110" s="36">
        <f t="shared" si="20"/>
        <v>0</v>
      </c>
      <c r="BE110" s="15">
        <f t="shared" si="21"/>
        <v>0</v>
      </c>
      <c r="BF110" s="36">
        <f t="shared" si="25"/>
        <v>54917.28668985447</v>
      </c>
      <c r="BG110" s="36">
        <f t="shared" si="25"/>
        <v>50331.873582046166</v>
      </c>
      <c r="BH110" s="35">
        <f t="shared" si="27"/>
        <v>0</v>
      </c>
    </row>
    <row r="111" spans="12:60" ht="20.25" customHeight="1">
      <c r="L111" s="67"/>
      <c r="M111" s="50">
        <v>93</v>
      </c>
      <c r="N111" s="36">
        <f t="shared" si="32"/>
        <v>105249.16027190063</v>
      </c>
      <c r="O111" s="36">
        <f t="shared" si="28"/>
        <v>55025.977153094806</v>
      </c>
      <c r="P111" s="36">
        <f t="shared" si="29"/>
        <v>50223.18311880583</v>
      </c>
      <c r="Q111" s="48">
        <f t="shared" si="26"/>
        <v>25320898.12498029</v>
      </c>
      <c r="R111" s="37"/>
      <c r="S111" s="68"/>
      <c r="T111" s="50"/>
      <c r="U111" s="35"/>
      <c r="V111" s="36"/>
      <c r="W111" s="36"/>
      <c r="X111" s="35"/>
      <c r="Y111" s="38"/>
      <c r="AY111" s="44">
        <f t="shared" si="24"/>
        <v>0</v>
      </c>
      <c r="AZ111" s="35">
        <v>93</v>
      </c>
      <c r="BA111" s="39">
        <f t="shared" si="30"/>
        <v>0</v>
      </c>
      <c r="BB111" s="15">
        <f t="shared" si="31"/>
        <v>0</v>
      </c>
      <c r="BC111" s="15">
        <f t="shared" si="22"/>
        <v>0</v>
      </c>
      <c r="BD111" s="36">
        <f t="shared" si="20"/>
        <v>0</v>
      </c>
      <c r="BE111" s="15">
        <f t="shared" si="21"/>
        <v>0</v>
      </c>
      <c r="BF111" s="36">
        <f t="shared" si="25"/>
        <v>55025.977153094806</v>
      </c>
      <c r="BG111" s="36">
        <f t="shared" si="25"/>
        <v>50223.18311880583</v>
      </c>
      <c r="BH111" s="35">
        <f t="shared" si="27"/>
        <v>0</v>
      </c>
    </row>
    <row r="112" spans="12:60" ht="20.25" customHeight="1">
      <c r="L112" s="67"/>
      <c r="M112" s="50">
        <v>94</v>
      </c>
      <c r="N112" s="36">
        <f t="shared" si="32"/>
        <v>105249.16027190063</v>
      </c>
      <c r="O112" s="36">
        <f t="shared" si="28"/>
        <v>55134.882732876955</v>
      </c>
      <c r="P112" s="36">
        <f t="shared" si="29"/>
        <v>50114.27753902368</v>
      </c>
      <c r="Q112" s="48">
        <f t="shared" si="26"/>
        <v>25265763.242247414</v>
      </c>
      <c r="R112" s="37"/>
      <c r="S112" s="68"/>
      <c r="T112" s="50"/>
      <c r="U112" s="35"/>
      <c r="V112" s="36"/>
      <c r="W112" s="36"/>
      <c r="X112" s="35"/>
      <c r="Y112" s="38"/>
      <c r="AY112" s="44">
        <f t="shared" si="24"/>
        <v>0</v>
      </c>
      <c r="AZ112" s="35">
        <v>94</v>
      </c>
      <c r="BA112" s="39">
        <f t="shared" si="30"/>
        <v>0</v>
      </c>
      <c r="BB112" s="15">
        <f t="shared" si="31"/>
        <v>0</v>
      </c>
      <c r="BC112" s="15">
        <f t="shared" si="22"/>
        <v>0</v>
      </c>
      <c r="BD112" s="36">
        <f t="shared" si="20"/>
        <v>0</v>
      </c>
      <c r="BE112" s="15">
        <f t="shared" si="21"/>
        <v>0</v>
      </c>
      <c r="BF112" s="36">
        <f t="shared" si="25"/>
        <v>55134.882732876955</v>
      </c>
      <c r="BG112" s="36">
        <f t="shared" si="25"/>
        <v>50114.27753902368</v>
      </c>
      <c r="BH112" s="35">
        <f t="shared" si="27"/>
        <v>0</v>
      </c>
    </row>
    <row r="113" spans="12:60" ht="20.25" customHeight="1">
      <c r="L113" s="67"/>
      <c r="M113" s="50">
        <v>95</v>
      </c>
      <c r="N113" s="36">
        <f t="shared" si="32"/>
        <v>105249.16027190063</v>
      </c>
      <c r="O113" s="36">
        <f t="shared" si="28"/>
        <v>55244.003854952454</v>
      </c>
      <c r="P113" s="36">
        <f t="shared" si="29"/>
        <v>50005.15641694818</v>
      </c>
      <c r="Q113" s="48">
        <f t="shared" si="26"/>
        <v>25210519.23839246</v>
      </c>
      <c r="R113" s="37"/>
      <c r="S113" s="68"/>
      <c r="T113" s="50"/>
      <c r="U113" s="35"/>
      <c r="V113" s="36"/>
      <c r="W113" s="36"/>
      <c r="X113" s="35"/>
      <c r="Y113" s="38"/>
      <c r="AY113" s="44">
        <f t="shared" si="24"/>
        <v>0</v>
      </c>
      <c r="AZ113" s="35">
        <v>95</v>
      </c>
      <c r="BA113" s="39">
        <f t="shared" si="30"/>
        <v>0</v>
      </c>
      <c r="BB113" s="15">
        <f t="shared" si="31"/>
        <v>0</v>
      </c>
      <c r="BC113" s="15">
        <f t="shared" si="22"/>
        <v>0</v>
      </c>
      <c r="BD113" s="36">
        <f aca="true" t="shared" si="33" ref="BD113:BD176">BB113-BC113</f>
        <v>0</v>
      </c>
      <c r="BE113" s="15">
        <f aca="true" t="shared" si="34" ref="BE113:BE176">IF(BC113&gt;0,BG113,0)</f>
        <v>0</v>
      </c>
      <c r="BF113" s="36">
        <f t="shared" si="25"/>
        <v>55244.003854952454</v>
      </c>
      <c r="BG113" s="36">
        <f t="shared" si="25"/>
        <v>50005.15641694818</v>
      </c>
      <c r="BH113" s="35">
        <f t="shared" si="27"/>
        <v>0</v>
      </c>
    </row>
    <row r="114" spans="12:60" ht="20.25" customHeight="1">
      <c r="L114" s="67"/>
      <c r="M114" s="50">
        <v>96</v>
      </c>
      <c r="N114" s="36">
        <f t="shared" si="32"/>
        <v>105249.16027190063</v>
      </c>
      <c r="O114" s="36">
        <f t="shared" si="28"/>
        <v>55353.34094591538</v>
      </c>
      <c r="P114" s="36">
        <f t="shared" si="29"/>
        <v>49895.819325985256</v>
      </c>
      <c r="Q114" s="48">
        <f t="shared" si="26"/>
        <v>25155165.897446547</v>
      </c>
      <c r="R114" s="37"/>
      <c r="S114" s="68"/>
      <c r="T114" s="50">
        <v>16</v>
      </c>
      <c r="U114" s="36">
        <f>IF(X108&lt;0.01,0,U$108)</f>
        <v>0</v>
      </c>
      <c r="V114" s="36">
        <f>IF(U114=0,0,-PPMT($G$9/2,T114,MAX($G$8*2),$P$9))</f>
        <v>0</v>
      </c>
      <c r="W114" s="36">
        <f>IF(U114=0,0,-IPMT($G$9/2,T114,MAX($G$8*2),$P$9))</f>
        <v>0</v>
      </c>
      <c r="X114" s="36">
        <f>IF(X108&lt;0,0,X108-V114)</f>
        <v>0</v>
      </c>
      <c r="Y114" s="37"/>
      <c r="AY114" s="44">
        <f t="shared" si="24"/>
        <v>0</v>
      </c>
      <c r="AZ114" s="35">
        <v>96</v>
      </c>
      <c r="BA114" s="39">
        <f t="shared" si="30"/>
        <v>0</v>
      </c>
      <c r="BB114" s="15">
        <f t="shared" si="31"/>
        <v>0</v>
      </c>
      <c r="BC114" s="15">
        <f aca="true" t="shared" si="35" ref="BC114:BC177">IF(BA114=1,BF114,IF(BB114&gt;0,BF114,0))</f>
        <v>0</v>
      </c>
      <c r="BD114" s="36">
        <f t="shared" si="33"/>
        <v>0</v>
      </c>
      <c r="BE114" s="15">
        <f t="shared" si="34"/>
        <v>0</v>
      </c>
      <c r="BF114" s="36">
        <f t="shared" si="25"/>
        <v>55353.34094591538</v>
      </c>
      <c r="BG114" s="36">
        <f t="shared" si="25"/>
        <v>49895.819325985256</v>
      </c>
      <c r="BH114" s="35">
        <f t="shared" si="27"/>
        <v>0</v>
      </c>
    </row>
    <row r="115" spans="12:60" ht="20.25" customHeight="1">
      <c r="L115" s="64" t="s">
        <v>45</v>
      </c>
      <c r="M115" s="50">
        <v>97</v>
      </c>
      <c r="N115" s="36">
        <f t="shared" si="32"/>
        <v>105249.16027190063</v>
      </c>
      <c r="O115" s="36">
        <f t="shared" si="28"/>
        <v>55462.89443320416</v>
      </c>
      <c r="P115" s="36">
        <f t="shared" si="29"/>
        <v>49786.265838696476</v>
      </c>
      <c r="Q115" s="48">
        <f t="shared" si="26"/>
        <v>25099703.003013343</v>
      </c>
      <c r="R115" s="37"/>
      <c r="S115" s="65" t="s">
        <v>45</v>
      </c>
      <c r="T115" s="50"/>
      <c r="U115" s="35"/>
      <c r="V115" s="36"/>
      <c r="W115" s="36"/>
      <c r="X115" s="35"/>
      <c r="Y115" s="38"/>
      <c r="AY115" s="44">
        <f t="shared" si="24"/>
        <v>0</v>
      </c>
      <c r="AZ115" s="35">
        <v>97</v>
      </c>
      <c r="BA115" s="39">
        <f t="shared" si="30"/>
        <v>0</v>
      </c>
      <c r="BB115" s="15">
        <f t="shared" si="31"/>
        <v>0</v>
      </c>
      <c r="BC115" s="15">
        <f t="shared" si="35"/>
        <v>0</v>
      </c>
      <c r="BD115" s="36">
        <f t="shared" si="33"/>
        <v>0</v>
      </c>
      <c r="BE115" s="15">
        <f t="shared" si="34"/>
        <v>0</v>
      </c>
      <c r="BF115" s="36">
        <f t="shared" si="25"/>
        <v>55462.89443320416</v>
      </c>
      <c r="BG115" s="36">
        <f t="shared" si="25"/>
        <v>49786.265838696476</v>
      </c>
      <c r="BH115" s="35">
        <f t="shared" si="27"/>
        <v>0</v>
      </c>
    </row>
    <row r="116" spans="12:60" ht="20.25" customHeight="1">
      <c r="L116" s="64"/>
      <c r="M116" s="50">
        <v>98</v>
      </c>
      <c r="N116" s="36">
        <f t="shared" si="32"/>
        <v>105249.16027190063</v>
      </c>
      <c r="O116" s="36">
        <f t="shared" si="28"/>
        <v>55572.6647451032</v>
      </c>
      <c r="P116" s="36">
        <f t="shared" si="29"/>
        <v>49676.49552679744</v>
      </c>
      <c r="Q116" s="48">
        <f t="shared" si="26"/>
        <v>25044130.33826824</v>
      </c>
      <c r="R116" s="37"/>
      <c r="S116" s="65"/>
      <c r="T116" s="50"/>
      <c r="U116" s="35"/>
      <c r="V116" s="36"/>
      <c r="W116" s="36"/>
      <c r="X116" s="35"/>
      <c r="Y116" s="38"/>
      <c r="AY116" s="44">
        <f t="shared" si="24"/>
        <v>0</v>
      </c>
      <c r="AZ116" s="35">
        <v>98</v>
      </c>
      <c r="BA116" s="39">
        <f t="shared" si="30"/>
        <v>0</v>
      </c>
      <c r="BB116" s="15">
        <f t="shared" si="31"/>
        <v>0</v>
      </c>
      <c r="BC116" s="15">
        <f t="shared" si="35"/>
        <v>0</v>
      </c>
      <c r="BD116" s="36">
        <f t="shared" si="33"/>
        <v>0</v>
      </c>
      <c r="BE116" s="15">
        <f t="shared" si="34"/>
        <v>0</v>
      </c>
      <c r="BF116" s="36">
        <f t="shared" si="25"/>
        <v>55572.6647451032</v>
      </c>
      <c r="BG116" s="36">
        <f t="shared" si="25"/>
        <v>49676.49552679744</v>
      </c>
      <c r="BH116" s="35">
        <f t="shared" si="27"/>
        <v>0</v>
      </c>
    </row>
    <row r="117" spans="12:60" ht="20.25" customHeight="1">
      <c r="L117" s="64"/>
      <c r="M117" s="50">
        <v>99</v>
      </c>
      <c r="N117" s="36">
        <f t="shared" si="32"/>
        <v>105249.16027190063</v>
      </c>
      <c r="O117" s="36">
        <f t="shared" si="28"/>
        <v>55682.65231074456</v>
      </c>
      <c r="P117" s="36">
        <f t="shared" si="29"/>
        <v>49566.50796115607</v>
      </c>
      <c r="Q117" s="48">
        <f t="shared" si="26"/>
        <v>24988447.685957495</v>
      </c>
      <c r="R117" s="37"/>
      <c r="S117" s="65"/>
      <c r="T117" s="50"/>
      <c r="U117" s="35"/>
      <c r="V117" s="36"/>
      <c r="W117" s="36"/>
      <c r="X117" s="35"/>
      <c r="Y117" s="38"/>
      <c r="AY117" s="44">
        <f t="shared" si="24"/>
        <v>0</v>
      </c>
      <c r="AZ117" s="35">
        <v>99</v>
      </c>
      <c r="BA117" s="39">
        <f t="shared" si="30"/>
        <v>0</v>
      </c>
      <c r="BB117" s="15">
        <f t="shared" si="31"/>
        <v>0</v>
      </c>
      <c r="BC117" s="15">
        <f t="shared" si="35"/>
        <v>0</v>
      </c>
      <c r="BD117" s="36">
        <f t="shared" si="33"/>
        <v>0</v>
      </c>
      <c r="BE117" s="15">
        <f t="shared" si="34"/>
        <v>0</v>
      </c>
      <c r="BF117" s="36">
        <f t="shared" si="25"/>
        <v>55682.65231074456</v>
      </c>
      <c r="BG117" s="36">
        <f t="shared" si="25"/>
        <v>49566.50796115607</v>
      </c>
      <c r="BH117" s="35">
        <f t="shared" si="27"/>
        <v>0</v>
      </c>
    </row>
    <row r="118" spans="12:60" ht="20.25" customHeight="1">
      <c r="L118" s="64"/>
      <c r="M118" s="50">
        <v>100</v>
      </c>
      <c r="N118" s="36">
        <f t="shared" si="32"/>
        <v>105249.16027190063</v>
      </c>
      <c r="O118" s="36">
        <f t="shared" si="28"/>
        <v>55792.857560109565</v>
      </c>
      <c r="P118" s="36">
        <f t="shared" si="29"/>
        <v>49456.30271179107</v>
      </c>
      <c r="Q118" s="48">
        <f t="shared" si="26"/>
        <v>24932654.828397386</v>
      </c>
      <c r="R118" s="37"/>
      <c r="S118" s="65"/>
      <c r="T118" s="50"/>
      <c r="U118" s="35"/>
      <c r="V118" s="36"/>
      <c r="W118" s="36"/>
      <c r="X118" s="35"/>
      <c r="Y118" s="38"/>
      <c r="AY118" s="44">
        <f t="shared" si="24"/>
        <v>0</v>
      </c>
      <c r="AZ118" s="35">
        <v>100</v>
      </c>
      <c r="BA118" s="39">
        <f t="shared" si="30"/>
        <v>0</v>
      </c>
      <c r="BB118" s="15">
        <f t="shared" si="31"/>
        <v>0</v>
      </c>
      <c r="BC118" s="15">
        <f t="shared" si="35"/>
        <v>0</v>
      </c>
      <c r="BD118" s="36">
        <f t="shared" si="33"/>
        <v>0</v>
      </c>
      <c r="BE118" s="15">
        <f t="shared" si="34"/>
        <v>0</v>
      </c>
      <c r="BF118" s="36">
        <f t="shared" si="25"/>
        <v>55792.857560109565</v>
      </c>
      <c r="BG118" s="36">
        <f t="shared" si="25"/>
        <v>49456.30271179107</v>
      </c>
      <c r="BH118" s="35">
        <f t="shared" si="27"/>
        <v>0</v>
      </c>
    </row>
    <row r="119" spans="12:60" ht="20.25" customHeight="1">
      <c r="L119" s="64"/>
      <c r="M119" s="50">
        <v>101</v>
      </c>
      <c r="N119" s="36">
        <f t="shared" si="32"/>
        <v>105249.16027190063</v>
      </c>
      <c r="O119" s="36">
        <f t="shared" si="28"/>
        <v>55903.28092403062</v>
      </c>
      <c r="P119" s="36">
        <f t="shared" si="29"/>
        <v>49345.87934787001</v>
      </c>
      <c r="Q119" s="48">
        <f t="shared" si="26"/>
        <v>24876751.547473356</v>
      </c>
      <c r="R119" s="37"/>
      <c r="S119" s="65"/>
      <c r="T119" s="50"/>
      <c r="U119" s="35"/>
      <c r="V119" s="36"/>
      <c r="W119" s="36"/>
      <c r="X119" s="35"/>
      <c r="Y119" s="38"/>
      <c r="AY119" s="44">
        <f t="shared" si="24"/>
        <v>0</v>
      </c>
      <c r="AZ119" s="35">
        <v>101</v>
      </c>
      <c r="BA119" s="39">
        <f t="shared" si="30"/>
        <v>0</v>
      </c>
      <c r="BB119" s="15">
        <f t="shared" si="31"/>
        <v>0</v>
      </c>
      <c r="BC119" s="15">
        <f t="shared" si="35"/>
        <v>0</v>
      </c>
      <c r="BD119" s="36">
        <f t="shared" si="33"/>
        <v>0</v>
      </c>
      <c r="BE119" s="15">
        <f t="shared" si="34"/>
        <v>0</v>
      </c>
      <c r="BF119" s="36">
        <f t="shared" si="25"/>
        <v>55903.28092403062</v>
      </c>
      <c r="BG119" s="36">
        <f t="shared" si="25"/>
        <v>49345.87934787001</v>
      </c>
      <c r="BH119" s="35">
        <f t="shared" si="27"/>
        <v>0</v>
      </c>
    </row>
    <row r="120" spans="12:60" ht="20.25" customHeight="1">
      <c r="L120" s="64"/>
      <c r="M120" s="50">
        <v>102</v>
      </c>
      <c r="N120" s="36">
        <f t="shared" si="32"/>
        <v>105249.16027190063</v>
      </c>
      <c r="O120" s="36">
        <f t="shared" si="28"/>
        <v>56013.92283419275</v>
      </c>
      <c r="P120" s="36">
        <f t="shared" si="29"/>
        <v>49235.23743770788</v>
      </c>
      <c r="Q120" s="48">
        <f t="shared" si="26"/>
        <v>24820737.624639165</v>
      </c>
      <c r="R120" s="37"/>
      <c r="S120" s="65"/>
      <c r="T120" s="50">
        <v>17</v>
      </c>
      <c r="U120" s="36">
        <f>IF(X114&lt;0.01,0,U$114)</f>
        <v>0</v>
      </c>
      <c r="V120" s="36">
        <f>IF(U120=0,0,-PPMT($G$9/2,T120,MAX($G$8*2),$P$9))</f>
        <v>0</v>
      </c>
      <c r="W120" s="36">
        <f>IF(U120=0,0,-IPMT($G$9/2,T120,MAX($G$8*2),$P$9))</f>
        <v>0</v>
      </c>
      <c r="X120" s="36">
        <f>IF(X114&lt;0,0,X114-V120)</f>
        <v>0</v>
      </c>
      <c r="Y120" s="37"/>
      <c r="AY120" s="44">
        <f t="shared" si="24"/>
        <v>0</v>
      </c>
      <c r="AZ120" s="35">
        <v>102</v>
      </c>
      <c r="BA120" s="39">
        <f t="shared" si="30"/>
        <v>0</v>
      </c>
      <c r="BB120" s="15">
        <f t="shared" si="31"/>
        <v>0</v>
      </c>
      <c r="BC120" s="15">
        <f t="shared" si="35"/>
        <v>0</v>
      </c>
      <c r="BD120" s="36">
        <f t="shared" si="33"/>
        <v>0</v>
      </c>
      <c r="BE120" s="15">
        <f t="shared" si="34"/>
        <v>0</v>
      </c>
      <c r="BF120" s="36">
        <f t="shared" si="25"/>
        <v>56013.92283419275</v>
      </c>
      <c r="BG120" s="36">
        <f t="shared" si="25"/>
        <v>49235.23743770788</v>
      </c>
      <c r="BH120" s="35">
        <f t="shared" si="27"/>
        <v>0</v>
      </c>
    </row>
    <row r="121" spans="12:60" ht="20.25" customHeight="1">
      <c r="L121" s="64"/>
      <c r="M121" s="50">
        <v>103</v>
      </c>
      <c r="N121" s="36">
        <f t="shared" si="32"/>
        <v>105249.16027190063</v>
      </c>
      <c r="O121" s="36">
        <f t="shared" si="28"/>
        <v>56124.78372313543</v>
      </c>
      <c r="P121" s="36">
        <f t="shared" si="29"/>
        <v>49124.376548765205</v>
      </c>
      <c r="Q121" s="48">
        <f t="shared" si="26"/>
        <v>24764612.84091603</v>
      </c>
      <c r="R121" s="37"/>
      <c r="S121" s="65"/>
      <c r="T121" s="50"/>
      <c r="U121" s="35"/>
      <c r="V121" s="36"/>
      <c r="W121" s="36"/>
      <c r="X121" s="35"/>
      <c r="Y121" s="38"/>
      <c r="AY121" s="44">
        <f t="shared" si="24"/>
        <v>0</v>
      </c>
      <c r="AZ121" s="35">
        <v>103</v>
      </c>
      <c r="BA121" s="39">
        <f t="shared" si="30"/>
        <v>0</v>
      </c>
      <c r="BB121" s="15">
        <f t="shared" si="31"/>
        <v>0</v>
      </c>
      <c r="BC121" s="15">
        <f t="shared" si="35"/>
        <v>0</v>
      </c>
      <c r="BD121" s="36">
        <f t="shared" si="33"/>
        <v>0</v>
      </c>
      <c r="BE121" s="15">
        <f t="shared" si="34"/>
        <v>0</v>
      </c>
      <c r="BF121" s="36">
        <f t="shared" si="25"/>
        <v>56124.78372313543</v>
      </c>
      <c r="BG121" s="36">
        <f t="shared" si="25"/>
        <v>49124.376548765205</v>
      </c>
      <c r="BH121" s="35">
        <f t="shared" si="27"/>
        <v>0</v>
      </c>
    </row>
    <row r="122" spans="12:60" ht="20.25" customHeight="1">
      <c r="L122" s="64"/>
      <c r="M122" s="50">
        <v>104</v>
      </c>
      <c r="N122" s="36">
        <f t="shared" si="32"/>
        <v>105249.16027190063</v>
      </c>
      <c r="O122" s="36">
        <f t="shared" si="28"/>
        <v>56235.86402425413</v>
      </c>
      <c r="P122" s="36">
        <f t="shared" si="29"/>
        <v>49013.2962476465</v>
      </c>
      <c r="Q122" s="48">
        <f t="shared" si="26"/>
        <v>24708376.976891775</v>
      </c>
      <c r="R122" s="37"/>
      <c r="S122" s="65"/>
      <c r="T122" s="50"/>
      <c r="U122" s="35"/>
      <c r="V122" s="36"/>
      <c r="W122" s="36"/>
      <c r="X122" s="35"/>
      <c r="Y122" s="38"/>
      <c r="AY122" s="44">
        <f t="shared" si="24"/>
        <v>0</v>
      </c>
      <c r="AZ122" s="35">
        <v>104</v>
      </c>
      <c r="BA122" s="39">
        <f t="shared" si="30"/>
        <v>0</v>
      </c>
      <c r="BB122" s="15">
        <f t="shared" si="31"/>
        <v>0</v>
      </c>
      <c r="BC122" s="15">
        <f t="shared" si="35"/>
        <v>0</v>
      </c>
      <c r="BD122" s="36">
        <f t="shared" si="33"/>
        <v>0</v>
      </c>
      <c r="BE122" s="15">
        <f t="shared" si="34"/>
        <v>0</v>
      </c>
      <c r="BF122" s="36">
        <f t="shared" si="25"/>
        <v>56235.86402425413</v>
      </c>
      <c r="BG122" s="36">
        <f t="shared" si="25"/>
        <v>49013.2962476465</v>
      </c>
      <c r="BH122" s="35">
        <f t="shared" si="27"/>
        <v>0</v>
      </c>
    </row>
    <row r="123" spans="12:60" ht="20.25" customHeight="1">
      <c r="L123" s="64"/>
      <c r="M123" s="50">
        <v>105</v>
      </c>
      <c r="N123" s="36">
        <f t="shared" si="32"/>
        <v>105249.16027190063</v>
      </c>
      <c r="O123" s="36">
        <f t="shared" si="28"/>
        <v>56347.16417180214</v>
      </c>
      <c r="P123" s="36">
        <f t="shared" si="29"/>
        <v>48901.99610009849</v>
      </c>
      <c r="Q123" s="48">
        <f t="shared" si="26"/>
        <v>24652029.81271997</v>
      </c>
      <c r="R123" s="37"/>
      <c r="S123" s="65"/>
      <c r="T123" s="50"/>
      <c r="U123" s="35"/>
      <c r="V123" s="36"/>
      <c r="W123" s="36"/>
      <c r="X123" s="35"/>
      <c r="Y123" s="38"/>
      <c r="AY123" s="44">
        <f t="shared" si="24"/>
        <v>0</v>
      </c>
      <c r="AZ123" s="35">
        <v>105</v>
      </c>
      <c r="BA123" s="39">
        <f t="shared" si="30"/>
        <v>0</v>
      </c>
      <c r="BB123" s="15">
        <f t="shared" si="31"/>
        <v>0</v>
      </c>
      <c r="BC123" s="15">
        <f t="shared" si="35"/>
        <v>0</v>
      </c>
      <c r="BD123" s="36">
        <f t="shared" si="33"/>
        <v>0</v>
      </c>
      <c r="BE123" s="15">
        <f t="shared" si="34"/>
        <v>0</v>
      </c>
      <c r="BF123" s="36">
        <f t="shared" si="25"/>
        <v>56347.16417180214</v>
      </c>
      <c r="BG123" s="36">
        <f t="shared" si="25"/>
        <v>48901.99610009849</v>
      </c>
      <c r="BH123" s="35">
        <f t="shared" si="27"/>
        <v>0</v>
      </c>
    </row>
    <row r="124" spans="12:60" ht="20.25" customHeight="1">
      <c r="L124" s="64"/>
      <c r="M124" s="50">
        <v>106</v>
      </c>
      <c r="N124" s="36">
        <f t="shared" si="32"/>
        <v>105249.16027190063</v>
      </c>
      <c r="O124" s="36">
        <f t="shared" si="28"/>
        <v>56458.68460089218</v>
      </c>
      <c r="P124" s="36">
        <f t="shared" si="29"/>
        <v>48790.475671008455</v>
      </c>
      <c r="Q124" s="48">
        <f t="shared" si="26"/>
        <v>24595571.128119078</v>
      </c>
      <c r="R124" s="37"/>
      <c r="S124" s="65"/>
      <c r="T124" s="50"/>
      <c r="U124" s="35"/>
      <c r="V124" s="36"/>
      <c r="W124" s="36"/>
      <c r="X124" s="35"/>
      <c r="Y124" s="38"/>
      <c r="AY124" s="44">
        <f t="shared" si="24"/>
        <v>0</v>
      </c>
      <c r="AZ124" s="35">
        <v>106</v>
      </c>
      <c r="BA124" s="39">
        <f t="shared" si="30"/>
        <v>0</v>
      </c>
      <c r="BB124" s="15">
        <f t="shared" si="31"/>
        <v>0</v>
      </c>
      <c r="BC124" s="15">
        <f t="shared" si="35"/>
        <v>0</v>
      </c>
      <c r="BD124" s="36">
        <f t="shared" si="33"/>
        <v>0</v>
      </c>
      <c r="BE124" s="15">
        <f t="shared" si="34"/>
        <v>0</v>
      </c>
      <c r="BF124" s="36">
        <f t="shared" si="25"/>
        <v>56458.68460089218</v>
      </c>
      <c r="BG124" s="36">
        <f t="shared" si="25"/>
        <v>48790.475671008455</v>
      </c>
      <c r="BH124" s="35">
        <f t="shared" si="27"/>
        <v>0</v>
      </c>
    </row>
    <row r="125" spans="12:60" ht="20.25" customHeight="1">
      <c r="L125" s="64"/>
      <c r="M125" s="50">
        <v>107</v>
      </c>
      <c r="N125" s="36">
        <f t="shared" si="32"/>
        <v>105249.16027190063</v>
      </c>
      <c r="O125" s="36">
        <f t="shared" si="28"/>
        <v>56570.42574749808</v>
      </c>
      <c r="P125" s="36">
        <f t="shared" si="29"/>
        <v>48678.73452440256</v>
      </c>
      <c r="Q125" s="48">
        <f t="shared" si="26"/>
        <v>24539000.70237158</v>
      </c>
      <c r="R125" s="37"/>
      <c r="S125" s="65"/>
      <c r="T125" s="50"/>
      <c r="U125" s="35"/>
      <c r="V125" s="36"/>
      <c r="W125" s="36"/>
      <c r="X125" s="35"/>
      <c r="Y125" s="38"/>
      <c r="AY125" s="44">
        <f t="shared" si="24"/>
        <v>0</v>
      </c>
      <c r="AZ125" s="35">
        <v>107</v>
      </c>
      <c r="BA125" s="39">
        <f t="shared" si="30"/>
        <v>0</v>
      </c>
      <c r="BB125" s="15">
        <f t="shared" si="31"/>
        <v>0</v>
      </c>
      <c r="BC125" s="15">
        <f t="shared" si="35"/>
        <v>0</v>
      </c>
      <c r="BD125" s="36">
        <f t="shared" si="33"/>
        <v>0</v>
      </c>
      <c r="BE125" s="15">
        <f t="shared" si="34"/>
        <v>0</v>
      </c>
      <c r="BF125" s="36">
        <f t="shared" si="25"/>
        <v>56570.42574749808</v>
      </c>
      <c r="BG125" s="36">
        <f t="shared" si="25"/>
        <v>48678.73452440256</v>
      </c>
      <c r="BH125" s="35">
        <f t="shared" si="27"/>
        <v>0</v>
      </c>
    </row>
    <row r="126" spans="12:60" ht="20.25" customHeight="1">
      <c r="L126" s="64"/>
      <c r="M126" s="50">
        <v>108</v>
      </c>
      <c r="N126" s="36">
        <f t="shared" si="32"/>
        <v>105249.16027190063</v>
      </c>
      <c r="O126" s="36">
        <f t="shared" si="28"/>
        <v>56682.388048456676</v>
      </c>
      <c r="P126" s="36">
        <f t="shared" si="29"/>
        <v>48566.77222344396</v>
      </c>
      <c r="Q126" s="48">
        <f t="shared" si="26"/>
        <v>24482318.314323124</v>
      </c>
      <c r="R126" s="37"/>
      <c r="S126" s="65"/>
      <c r="T126" s="50">
        <v>18</v>
      </c>
      <c r="U126" s="36">
        <f>IF(X120&lt;0.01,0,U$120)</f>
        <v>0</v>
      </c>
      <c r="V126" s="36">
        <f>IF(U126=0,0,-PPMT($G$9/2,T126,MAX($G$8*2),$P$9))</f>
        <v>0</v>
      </c>
      <c r="W126" s="36">
        <f>IF(U126=0,0,-IPMT($G$9/2,T126,MAX($G$8*2),$P$9))</f>
        <v>0</v>
      </c>
      <c r="X126" s="36">
        <f>IF(X120&lt;0,0,X120-V126)</f>
        <v>0</v>
      </c>
      <c r="Y126" s="37"/>
      <c r="AY126" s="44">
        <f t="shared" si="24"/>
        <v>0</v>
      </c>
      <c r="AZ126" s="35">
        <v>108</v>
      </c>
      <c r="BA126" s="39">
        <f t="shared" si="30"/>
        <v>0</v>
      </c>
      <c r="BB126" s="15">
        <f t="shared" si="31"/>
        <v>0</v>
      </c>
      <c r="BC126" s="15">
        <f t="shared" si="35"/>
        <v>0</v>
      </c>
      <c r="BD126" s="36">
        <f t="shared" si="33"/>
        <v>0</v>
      </c>
      <c r="BE126" s="15">
        <f t="shared" si="34"/>
        <v>0</v>
      </c>
      <c r="BF126" s="36">
        <f t="shared" si="25"/>
        <v>56682.388048456676</v>
      </c>
      <c r="BG126" s="36">
        <f t="shared" si="25"/>
        <v>48566.77222344396</v>
      </c>
      <c r="BH126" s="35">
        <f t="shared" si="27"/>
        <v>0</v>
      </c>
    </row>
    <row r="127" spans="12:60" ht="20.25" customHeight="1">
      <c r="L127" s="67" t="s">
        <v>46</v>
      </c>
      <c r="M127" s="50">
        <v>109</v>
      </c>
      <c r="N127" s="36">
        <f t="shared" si="32"/>
        <v>105249.16027190063</v>
      </c>
      <c r="O127" s="36">
        <f t="shared" si="28"/>
        <v>56794.57194146924</v>
      </c>
      <c r="P127" s="36">
        <f t="shared" si="29"/>
        <v>48454.58833043139</v>
      </c>
      <c r="Q127" s="48">
        <f t="shared" si="26"/>
        <v>24425523.742381655</v>
      </c>
      <c r="R127" s="37"/>
      <c r="S127" s="68" t="s">
        <v>46</v>
      </c>
      <c r="T127" s="50"/>
      <c r="U127" s="35"/>
      <c r="V127" s="36"/>
      <c r="W127" s="36"/>
      <c r="X127" s="35"/>
      <c r="Y127" s="38"/>
      <c r="AY127" s="44">
        <f t="shared" si="24"/>
        <v>0</v>
      </c>
      <c r="AZ127" s="35">
        <v>109</v>
      </c>
      <c r="BA127" s="39">
        <f t="shared" si="30"/>
        <v>0</v>
      </c>
      <c r="BB127" s="15">
        <f t="shared" si="31"/>
        <v>0</v>
      </c>
      <c r="BC127" s="15">
        <f t="shared" si="35"/>
        <v>0</v>
      </c>
      <c r="BD127" s="36">
        <f t="shared" si="33"/>
        <v>0</v>
      </c>
      <c r="BE127" s="15">
        <f t="shared" si="34"/>
        <v>0</v>
      </c>
      <c r="BF127" s="36">
        <f t="shared" si="25"/>
        <v>56794.57194146924</v>
      </c>
      <c r="BG127" s="36">
        <f t="shared" si="25"/>
        <v>48454.58833043139</v>
      </c>
      <c r="BH127" s="35">
        <f t="shared" si="27"/>
        <v>0</v>
      </c>
    </row>
    <row r="128" spans="12:60" ht="20.25" customHeight="1">
      <c r="L128" s="67"/>
      <c r="M128" s="50">
        <v>110</v>
      </c>
      <c r="N128" s="36">
        <f t="shared" si="32"/>
        <v>105249.16027190063</v>
      </c>
      <c r="O128" s="36">
        <f t="shared" si="28"/>
        <v>56906.9778651034</v>
      </c>
      <c r="P128" s="36">
        <f t="shared" si="29"/>
        <v>48342.182406797234</v>
      </c>
      <c r="Q128" s="48">
        <f t="shared" si="26"/>
        <v>24368616.76451655</v>
      </c>
      <c r="R128" s="37"/>
      <c r="S128" s="68"/>
      <c r="T128" s="50"/>
      <c r="U128" s="35"/>
      <c r="V128" s="36"/>
      <c r="W128" s="36"/>
      <c r="X128" s="35"/>
      <c r="Y128" s="38"/>
      <c r="AY128" s="44">
        <f t="shared" si="24"/>
        <v>0</v>
      </c>
      <c r="AZ128" s="35">
        <v>110</v>
      </c>
      <c r="BA128" s="39">
        <f t="shared" si="30"/>
        <v>0</v>
      </c>
      <c r="BB128" s="15">
        <f t="shared" si="31"/>
        <v>0</v>
      </c>
      <c r="BC128" s="15">
        <f t="shared" si="35"/>
        <v>0</v>
      </c>
      <c r="BD128" s="36">
        <f t="shared" si="33"/>
        <v>0</v>
      </c>
      <c r="BE128" s="15">
        <f t="shared" si="34"/>
        <v>0</v>
      </c>
      <c r="BF128" s="36">
        <f t="shared" si="25"/>
        <v>56906.9778651034</v>
      </c>
      <c r="BG128" s="36">
        <f t="shared" si="25"/>
        <v>48342.182406797234</v>
      </c>
      <c r="BH128" s="35">
        <f t="shared" si="27"/>
        <v>0</v>
      </c>
    </row>
    <row r="129" spans="12:60" ht="20.25" customHeight="1">
      <c r="L129" s="67"/>
      <c r="M129" s="50">
        <v>111</v>
      </c>
      <c r="N129" s="36">
        <f t="shared" si="32"/>
        <v>105249.16027190063</v>
      </c>
      <c r="O129" s="36">
        <f t="shared" si="28"/>
        <v>57019.60625879475</v>
      </c>
      <c r="P129" s="36">
        <f t="shared" si="29"/>
        <v>48229.55401310588</v>
      </c>
      <c r="Q129" s="48">
        <f t="shared" si="26"/>
        <v>24311597.158257756</v>
      </c>
      <c r="R129" s="37"/>
      <c r="S129" s="68"/>
      <c r="T129" s="50"/>
      <c r="U129" s="35"/>
      <c r="V129" s="36"/>
      <c r="W129" s="36"/>
      <c r="X129" s="35"/>
      <c r="Y129" s="38"/>
      <c r="AY129" s="44">
        <f t="shared" si="24"/>
        <v>0</v>
      </c>
      <c r="AZ129" s="35">
        <v>111</v>
      </c>
      <c r="BA129" s="39">
        <f t="shared" si="30"/>
        <v>0</v>
      </c>
      <c r="BB129" s="15">
        <f t="shared" si="31"/>
        <v>0</v>
      </c>
      <c r="BC129" s="15">
        <f t="shared" si="35"/>
        <v>0</v>
      </c>
      <c r="BD129" s="36">
        <f t="shared" si="33"/>
        <v>0</v>
      </c>
      <c r="BE129" s="15">
        <f t="shared" si="34"/>
        <v>0</v>
      </c>
      <c r="BF129" s="36">
        <f t="shared" si="25"/>
        <v>57019.60625879475</v>
      </c>
      <c r="BG129" s="36">
        <f t="shared" si="25"/>
        <v>48229.55401310588</v>
      </c>
      <c r="BH129" s="35">
        <f t="shared" si="27"/>
        <v>0</v>
      </c>
    </row>
    <row r="130" spans="12:60" ht="20.25" customHeight="1">
      <c r="L130" s="67"/>
      <c r="M130" s="50">
        <v>112</v>
      </c>
      <c r="N130" s="36">
        <f t="shared" si="32"/>
        <v>105249.16027190063</v>
      </c>
      <c r="O130" s="36">
        <f t="shared" si="28"/>
        <v>57132.457562848605</v>
      </c>
      <c r="P130" s="36">
        <f t="shared" si="29"/>
        <v>48116.70270905203</v>
      </c>
      <c r="Q130" s="48">
        <f t="shared" si="26"/>
        <v>24254464.700694907</v>
      </c>
      <c r="R130" s="37"/>
      <c r="S130" s="68"/>
      <c r="T130" s="50"/>
      <c r="U130" s="35"/>
      <c r="V130" s="36"/>
      <c r="W130" s="36"/>
      <c r="X130" s="35"/>
      <c r="Y130" s="38"/>
      <c r="AY130" s="44">
        <f t="shared" si="24"/>
        <v>0</v>
      </c>
      <c r="AZ130" s="35">
        <v>112</v>
      </c>
      <c r="BA130" s="39">
        <f t="shared" si="30"/>
        <v>0</v>
      </c>
      <c r="BB130" s="15">
        <f t="shared" si="31"/>
        <v>0</v>
      </c>
      <c r="BC130" s="15">
        <f t="shared" si="35"/>
        <v>0</v>
      </c>
      <c r="BD130" s="36">
        <f t="shared" si="33"/>
        <v>0</v>
      </c>
      <c r="BE130" s="15">
        <f t="shared" si="34"/>
        <v>0</v>
      </c>
      <c r="BF130" s="36">
        <f t="shared" si="25"/>
        <v>57132.457562848605</v>
      </c>
      <c r="BG130" s="36">
        <f t="shared" si="25"/>
        <v>48116.70270905203</v>
      </c>
      <c r="BH130" s="35">
        <f t="shared" si="27"/>
        <v>0</v>
      </c>
    </row>
    <row r="131" spans="12:60" ht="20.25" customHeight="1">
      <c r="L131" s="67"/>
      <c r="M131" s="50">
        <v>113</v>
      </c>
      <c r="N131" s="36">
        <f t="shared" si="32"/>
        <v>105249.16027190063</v>
      </c>
      <c r="O131" s="36">
        <f t="shared" si="28"/>
        <v>57245.532218441745</v>
      </c>
      <c r="P131" s="36">
        <f t="shared" si="29"/>
        <v>48003.62805345889</v>
      </c>
      <c r="Q131" s="48">
        <f t="shared" si="26"/>
        <v>24197219.168476466</v>
      </c>
      <c r="R131" s="37"/>
      <c r="S131" s="68"/>
      <c r="T131" s="50"/>
      <c r="U131" s="35"/>
      <c r="V131" s="36"/>
      <c r="W131" s="36"/>
      <c r="X131" s="35"/>
      <c r="Y131" s="38"/>
      <c r="AY131" s="44">
        <f t="shared" si="24"/>
        <v>0</v>
      </c>
      <c r="AZ131" s="35">
        <v>113</v>
      </c>
      <c r="BA131" s="39">
        <f t="shared" si="30"/>
        <v>0</v>
      </c>
      <c r="BB131" s="15">
        <f t="shared" si="31"/>
        <v>0</v>
      </c>
      <c r="BC131" s="15">
        <f t="shared" si="35"/>
        <v>0</v>
      </c>
      <c r="BD131" s="36">
        <f t="shared" si="33"/>
        <v>0</v>
      </c>
      <c r="BE131" s="15">
        <f t="shared" si="34"/>
        <v>0</v>
      </c>
      <c r="BF131" s="36">
        <f t="shared" si="25"/>
        <v>57245.532218441745</v>
      </c>
      <c r="BG131" s="36">
        <f t="shared" si="25"/>
        <v>48003.62805345889</v>
      </c>
      <c r="BH131" s="35">
        <f t="shared" si="27"/>
        <v>0</v>
      </c>
    </row>
    <row r="132" spans="12:60" ht="20.25" customHeight="1">
      <c r="L132" s="67"/>
      <c r="M132" s="50">
        <v>114</v>
      </c>
      <c r="N132" s="36">
        <f t="shared" si="32"/>
        <v>105249.16027190063</v>
      </c>
      <c r="O132" s="36">
        <f t="shared" si="28"/>
        <v>57358.830667624075</v>
      </c>
      <c r="P132" s="36">
        <f t="shared" si="29"/>
        <v>47890.32960427656</v>
      </c>
      <c r="Q132" s="48">
        <f t="shared" si="26"/>
        <v>24139860.337808844</v>
      </c>
      <c r="R132" s="37"/>
      <c r="S132" s="68"/>
      <c r="T132" s="50">
        <v>19</v>
      </c>
      <c r="U132" s="36">
        <f>IF(X126&lt;0.01,0,U$126)</f>
        <v>0</v>
      </c>
      <c r="V132" s="36">
        <f>IF(U132=0,0,-PPMT($G$9/2,T132,MAX($G$8*2),$P$9))</f>
        <v>0</v>
      </c>
      <c r="W132" s="36">
        <f>IF(U132=0,0,-IPMT($G$9/2,T132,MAX($G$8*2),$P$9))</f>
        <v>0</v>
      </c>
      <c r="X132" s="36">
        <f>IF(X126&lt;0,0,X126-V132)</f>
        <v>0</v>
      </c>
      <c r="Y132" s="37"/>
      <c r="AY132" s="44">
        <f t="shared" si="24"/>
        <v>0</v>
      </c>
      <c r="AZ132" s="35">
        <v>114</v>
      </c>
      <c r="BA132" s="39">
        <f t="shared" si="30"/>
        <v>0</v>
      </c>
      <c r="BB132" s="15">
        <f t="shared" si="31"/>
        <v>0</v>
      </c>
      <c r="BC132" s="15">
        <f t="shared" si="35"/>
        <v>0</v>
      </c>
      <c r="BD132" s="36">
        <f t="shared" si="33"/>
        <v>0</v>
      </c>
      <c r="BE132" s="15">
        <f t="shared" si="34"/>
        <v>0</v>
      </c>
      <c r="BF132" s="36">
        <f t="shared" si="25"/>
        <v>57358.830667624075</v>
      </c>
      <c r="BG132" s="36">
        <f t="shared" si="25"/>
        <v>47890.32960427656</v>
      </c>
      <c r="BH132" s="35">
        <f t="shared" si="27"/>
        <v>0</v>
      </c>
    </row>
    <row r="133" spans="12:60" ht="20.25" customHeight="1">
      <c r="L133" s="67"/>
      <c r="M133" s="50">
        <v>115</v>
      </c>
      <c r="N133" s="36">
        <f t="shared" si="32"/>
        <v>105249.16027190063</v>
      </c>
      <c r="O133" s="36">
        <f t="shared" si="28"/>
        <v>57472.353353320425</v>
      </c>
      <c r="P133" s="36">
        <f t="shared" si="29"/>
        <v>47776.80691858021</v>
      </c>
      <c r="Q133" s="48">
        <f t="shared" si="26"/>
        <v>24082387.984455522</v>
      </c>
      <c r="R133" s="37"/>
      <c r="S133" s="68"/>
      <c r="T133" s="50"/>
      <c r="U133" s="35"/>
      <c r="V133" s="36"/>
      <c r="W133" s="36"/>
      <c r="X133" s="35"/>
      <c r="Y133" s="38"/>
      <c r="AY133" s="44">
        <f t="shared" si="24"/>
        <v>0</v>
      </c>
      <c r="AZ133" s="35">
        <v>115</v>
      </c>
      <c r="BA133" s="39">
        <f t="shared" si="30"/>
        <v>0</v>
      </c>
      <c r="BB133" s="15">
        <f t="shared" si="31"/>
        <v>0</v>
      </c>
      <c r="BC133" s="15">
        <f t="shared" si="35"/>
        <v>0</v>
      </c>
      <c r="BD133" s="36">
        <f t="shared" si="33"/>
        <v>0</v>
      </c>
      <c r="BE133" s="15">
        <f t="shared" si="34"/>
        <v>0</v>
      </c>
      <c r="BF133" s="36">
        <f t="shared" si="25"/>
        <v>57472.353353320425</v>
      </c>
      <c r="BG133" s="36">
        <f t="shared" si="25"/>
        <v>47776.80691858021</v>
      </c>
      <c r="BH133" s="35">
        <f t="shared" si="27"/>
        <v>0</v>
      </c>
    </row>
    <row r="134" spans="12:60" ht="20.25" customHeight="1">
      <c r="L134" s="67"/>
      <c r="M134" s="50">
        <v>116</v>
      </c>
      <c r="N134" s="36">
        <f t="shared" si="32"/>
        <v>105249.16027190063</v>
      </c>
      <c r="O134" s="36">
        <f t="shared" si="28"/>
        <v>57586.10071933218</v>
      </c>
      <c r="P134" s="36">
        <f t="shared" si="29"/>
        <v>47663.059552568455</v>
      </c>
      <c r="Q134" s="48">
        <f t="shared" si="26"/>
        <v>24024801.88373619</v>
      </c>
      <c r="R134" s="37"/>
      <c r="S134" s="68"/>
      <c r="T134" s="50"/>
      <c r="U134" s="35"/>
      <c r="V134" s="36"/>
      <c r="W134" s="36"/>
      <c r="X134" s="35"/>
      <c r="Y134" s="38"/>
      <c r="AY134" s="44">
        <f t="shared" si="24"/>
        <v>0</v>
      </c>
      <c r="AZ134" s="35">
        <v>116</v>
      </c>
      <c r="BA134" s="39">
        <f t="shared" si="30"/>
        <v>0</v>
      </c>
      <c r="BB134" s="15">
        <f t="shared" si="31"/>
        <v>0</v>
      </c>
      <c r="BC134" s="15">
        <f t="shared" si="35"/>
        <v>0</v>
      </c>
      <c r="BD134" s="36">
        <f t="shared" si="33"/>
        <v>0</v>
      </c>
      <c r="BE134" s="15">
        <f t="shared" si="34"/>
        <v>0</v>
      </c>
      <c r="BF134" s="36">
        <f t="shared" si="25"/>
        <v>57586.10071933218</v>
      </c>
      <c r="BG134" s="36">
        <f t="shared" si="25"/>
        <v>47663.059552568455</v>
      </c>
      <c r="BH134" s="35">
        <f t="shared" si="27"/>
        <v>0</v>
      </c>
    </row>
    <row r="135" spans="12:60" ht="20.25" customHeight="1">
      <c r="L135" s="67"/>
      <c r="M135" s="50">
        <v>117</v>
      </c>
      <c r="N135" s="36">
        <f t="shared" si="32"/>
        <v>105249.16027190063</v>
      </c>
      <c r="O135" s="36">
        <f t="shared" si="28"/>
        <v>57700.073210339215</v>
      </c>
      <c r="P135" s="36">
        <f t="shared" si="29"/>
        <v>47549.08706156142</v>
      </c>
      <c r="Q135" s="48">
        <f t="shared" si="26"/>
        <v>23967101.81052585</v>
      </c>
      <c r="R135" s="37"/>
      <c r="S135" s="68"/>
      <c r="T135" s="50"/>
      <c r="U135" s="35"/>
      <c r="V135" s="36"/>
      <c r="W135" s="36"/>
      <c r="X135" s="35"/>
      <c r="Y135" s="38"/>
      <c r="AY135" s="44">
        <f t="shared" si="24"/>
        <v>0</v>
      </c>
      <c r="AZ135" s="35">
        <v>117</v>
      </c>
      <c r="BA135" s="39">
        <f t="shared" si="30"/>
        <v>0</v>
      </c>
      <c r="BB135" s="15">
        <f t="shared" si="31"/>
        <v>0</v>
      </c>
      <c r="BC135" s="15">
        <f t="shared" si="35"/>
        <v>0</v>
      </c>
      <c r="BD135" s="36">
        <f t="shared" si="33"/>
        <v>0</v>
      </c>
      <c r="BE135" s="15">
        <f t="shared" si="34"/>
        <v>0</v>
      </c>
      <c r="BF135" s="36">
        <f t="shared" si="25"/>
        <v>57700.073210339215</v>
      </c>
      <c r="BG135" s="36">
        <f t="shared" si="25"/>
        <v>47549.08706156142</v>
      </c>
      <c r="BH135" s="35">
        <f t="shared" si="27"/>
        <v>0</v>
      </c>
    </row>
    <row r="136" spans="12:60" ht="20.25" customHeight="1">
      <c r="L136" s="67"/>
      <c r="M136" s="50">
        <v>118</v>
      </c>
      <c r="N136" s="36">
        <f t="shared" si="32"/>
        <v>105249.16027190063</v>
      </c>
      <c r="O136" s="36">
        <f t="shared" si="28"/>
        <v>57814.271271901314</v>
      </c>
      <c r="P136" s="36">
        <f t="shared" si="29"/>
        <v>47434.88899999932</v>
      </c>
      <c r="Q136" s="48">
        <f t="shared" si="26"/>
        <v>23909287.539253946</v>
      </c>
      <c r="R136" s="37"/>
      <c r="S136" s="68"/>
      <c r="T136" s="50"/>
      <c r="U136" s="35"/>
      <c r="V136" s="36"/>
      <c r="W136" s="36"/>
      <c r="X136" s="35"/>
      <c r="Y136" s="38"/>
      <c r="AY136" s="44">
        <f t="shared" si="24"/>
        <v>0</v>
      </c>
      <c r="AZ136" s="35">
        <v>118</v>
      </c>
      <c r="BA136" s="39">
        <f t="shared" si="30"/>
        <v>0</v>
      </c>
      <c r="BB136" s="15">
        <f t="shared" si="31"/>
        <v>0</v>
      </c>
      <c r="BC136" s="15">
        <f t="shared" si="35"/>
        <v>0</v>
      </c>
      <c r="BD136" s="36">
        <f t="shared" si="33"/>
        <v>0</v>
      </c>
      <c r="BE136" s="15">
        <f t="shared" si="34"/>
        <v>0</v>
      </c>
      <c r="BF136" s="36">
        <f t="shared" si="25"/>
        <v>57814.271271901314</v>
      </c>
      <c r="BG136" s="36">
        <f t="shared" si="25"/>
        <v>47434.88899999932</v>
      </c>
      <c r="BH136" s="35">
        <f t="shared" si="27"/>
        <v>0</v>
      </c>
    </row>
    <row r="137" spans="12:60" ht="20.25" customHeight="1">
      <c r="L137" s="67"/>
      <c r="M137" s="50">
        <v>119</v>
      </c>
      <c r="N137" s="36">
        <f t="shared" si="32"/>
        <v>105249.16027190063</v>
      </c>
      <c r="O137" s="36">
        <f t="shared" si="28"/>
        <v>57928.6953504603</v>
      </c>
      <c r="P137" s="36">
        <f t="shared" si="29"/>
        <v>47320.46492144033</v>
      </c>
      <c r="Q137" s="48">
        <f t="shared" si="26"/>
        <v>23851358.843903486</v>
      </c>
      <c r="R137" s="37"/>
      <c r="S137" s="68"/>
      <c r="T137" s="50"/>
      <c r="U137" s="35"/>
      <c r="V137" s="36"/>
      <c r="W137" s="36"/>
      <c r="X137" s="35"/>
      <c r="Y137" s="38"/>
      <c r="AY137" s="44">
        <f t="shared" si="24"/>
        <v>0</v>
      </c>
      <c r="AZ137" s="35">
        <v>119</v>
      </c>
      <c r="BA137" s="39">
        <f t="shared" si="30"/>
        <v>0</v>
      </c>
      <c r="BB137" s="15">
        <f t="shared" si="31"/>
        <v>0</v>
      </c>
      <c r="BC137" s="15">
        <f t="shared" si="35"/>
        <v>0</v>
      </c>
      <c r="BD137" s="36">
        <f t="shared" si="33"/>
        <v>0</v>
      </c>
      <c r="BE137" s="15">
        <f t="shared" si="34"/>
        <v>0</v>
      </c>
      <c r="BF137" s="36">
        <f t="shared" si="25"/>
        <v>57928.6953504603</v>
      </c>
      <c r="BG137" s="36">
        <f t="shared" si="25"/>
        <v>47320.46492144033</v>
      </c>
      <c r="BH137" s="35">
        <f t="shared" si="27"/>
        <v>0</v>
      </c>
    </row>
    <row r="138" spans="12:60" ht="20.25" customHeight="1">
      <c r="L138" s="67"/>
      <c r="M138" s="50">
        <v>120</v>
      </c>
      <c r="N138" s="36">
        <f t="shared" si="32"/>
        <v>105249.16027190063</v>
      </c>
      <c r="O138" s="36">
        <f t="shared" si="28"/>
        <v>58043.3458933414</v>
      </c>
      <c r="P138" s="36">
        <f t="shared" si="29"/>
        <v>47205.81437855923</v>
      </c>
      <c r="Q138" s="48">
        <f t="shared" si="26"/>
        <v>23793315.498010144</v>
      </c>
      <c r="R138" s="37"/>
      <c r="S138" s="68"/>
      <c r="T138" s="50">
        <v>20</v>
      </c>
      <c r="U138" s="36">
        <f>IF(X132&lt;0.01,0,U$132)</f>
        <v>0</v>
      </c>
      <c r="V138" s="36">
        <f>IF(U138=0,0,-PPMT($G$9/2,T138,MAX($G$8*2),$P$9))</f>
        <v>0</v>
      </c>
      <c r="W138" s="36">
        <f>IF(U138=0,0,-IPMT($G$9/2,T138,MAX($G$8*2),$P$9))</f>
        <v>0</v>
      </c>
      <c r="X138" s="36">
        <f>IF(X132&lt;0,0,X132-V138)</f>
        <v>0</v>
      </c>
      <c r="Y138" s="37"/>
      <c r="AY138" s="44">
        <f t="shared" si="24"/>
        <v>0</v>
      </c>
      <c r="AZ138" s="35">
        <v>120</v>
      </c>
      <c r="BA138" s="39">
        <f t="shared" si="30"/>
        <v>0</v>
      </c>
      <c r="BB138" s="15">
        <f t="shared" si="31"/>
        <v>0</v>
      </c>
      <c r="BC138" s="15">
        <f t="shared" si="35"/>
        <v>0</v>
      </c>
      <c r="BD138" s="36">
        <f t="shared" si="33"/>
        <v>0</v>
      </c>
      <c r="BE138" s="15">
        <f t="shared" si="34"/>
        <v>0</v>
      </c>
      <c r="BF138" s="36">
        <f t="shared" si="25"/>
        <v>58043.3458933414</v>
      </c>
      <c r="BG138" s="36">
        <f t="shared" si="25"/>
        <v>47205.81437855923</v>
      </c>
      <c r="BH138" s="35">
        <f t="shared" si="27"/>
        <v>0</v>
      </c>
    </row>
    <row r="139" spans="12:60" ht="20.25" customHeight="1">
      <c r="L139" s="64" t="s">
        <v>47</v>
      </c>
      <c r="M139" s="50">
        <v>121</v>
      </c>
      <c r="N139" s="36">
        <f t="shared" si="32"/>
        <v>105249.16027190063</v>
      </c>
      <c r="O139" s="36">
        <f t="shared" si="28"/>
        <v>58158.22334875532</v>
      </c>
      <c r="P139" s="36">
        <f t="shared" si="29"/>
        <v>47090.93692314532</v>
      </c>
      <c r="Q139" s="48">
        <f t="shared" si="26"/>
        <v>23735157.27466139</v>
      </c>
      <c r="R139" s="37"/>
      <c r="S139" s="65" t="s">
        <v>47</v>
      </c>
      <c r="T139" s="50"/>
      <c r="U139" s="35"/>
      <c r="V139" s="36"/>
      <c r="W139" s="36"/>
      <c r="X139" s="35"/>
      <c r="Y139" s="38"/>
      <c r="AY139" s="44">
        <f t="shared" si="24"/>
        <v>0</v>
      </c>
      <c r="AZ139" s="35">
        <v>121</v>
      </c>
      <c r="BA139" s="39">
        <f t="shared" si="30"/>
        <v>0</v>
      </c>
      <c r="BB139" s="15">
        <f t="shared" si="31"/>
        <v>0</v>
      </c>
      <c r="BC139" s="15">
        <f t="shared" si="35"/>
        <v>0</v>
      </c>
      <c r="BD139" s="36">
        <f t="shared" si="33"/>
        <v>0</v>
      </c>
      <c r="BE139" s="15">
        <f t="shared" si="34"/>
        <v>0</v>
      </c>
      <c r="BF139" s="36">
        <f t="shared" si="25"/>
        <v>58158.22334875532</v>
      </c>
      <c r="BG139" s="36">
        <f t="shared" si="25"/>
        <v>47090.93692314532</v>
      </c>
      <c r="BH139" s="35">
        <f t="shared" si="27"/>
        <v>0</v>
      </c>
    </row>
    <row r="140" spans="12:60" ht="20.25" customHeight="1">
      <c r="L140" s="64"/>
      <c r="M140" s="50">
        <v>122</v>
      </c>
      <c r="N140" s="36">
        <f t="shared" si="32"/>
        <v>105249.16027190063</v>
      </c>
      <c r="O140" s="36">
        <f t="shared" si="28"/>
        <v>58273.328165799714</v>
      </c>
      <c r="P140" s="36">
        <f t="shared" si="29"/>
        <v>46975.83210610092</v>
      </c>
      <c r="Q140" s="48">
        <f t="shared" si="26"/>
        <v>23676883.94649559</v>
      </c>
      <c r="R140" s="37"/>
      <c r="S140" s="65"/>
      <c r="T140" s="50"/>
      <c r="U140" s="35"/>
      <c r="V140" s="36"/>
      <c r="W140" s="36"/>
      <c r="X140" s="35"/>
      <c r="Y140" s="38"/>
      <c r="AY140" s="44">
        <f t="shared" si="24"/>
        <v>0</v>
      </c>
      <c r="AZ140" s="35">
        <v>122</v>
      </c>
      <c r="BA140" s="39">
        <f t="shared" si="30"/>
        <v>0</v>
      </c>
      <c r="BB140" s="15">
        <f t="shared" si="31"/>
        <v>0</v>
      </c>
      <c r="BC140" s="15">
        <f t="shared" si="35"/>
        <v>0</v>
      </c>
      <c r="BD140" s="36">
        <f t="shared" si="33"/>
        <v>0</v>
      </c>
      <c r="BE140" s="15">
        <f t="shared" si="34"/>
        <v>0</v>
      </c>
      <c r="BF140" s="36">
        <f t="shared" si="25"/>
        <v>58273.328165799714</v>
      </c>
      <c r="BG140" s="36">
        <f t="shared" si="25"/>
        <v>46975.83210610092</v>
      </c>
      <c r="BH140" s="35">
        <f t="shared" si="27"/>
        <v>0</v>
      </c>
    </row>
    <row r="141" spans="12:60" ht="20.25" customHeight="1">
      <c r="L141" s="64"/>
      <c r="M141" s="50">
        <v>123</v>
      </c>
      <c r="N141" s="36">
        <f t="shared" si="32"/>
        <v>105249.16027190063</v>
      </c>
      <c r="O141" s="36">
        <f t="shared" si="28"/>
        <v>58388.6607944612</v>
      </c>
      <c r="P141" s="36">
        <f t="shared" si="29"/>
        <v>46860.499477439436</v>
      </c>
      <c r="Q141" s="48">
        <f t="shared" si="26"/>
        <v>23618495.285701126</v>
      </c>
      <c r="R141" s="37"/>
      <c r="S141" s="65"/>
      <c r="T141" s="50"/>
      <c r="U141" s="35"/>
      <c r="V141" s="36"/>
      <c r="W141" s="36"/>
      <c r="X141" s="35"/>
      <c r="Y141" s="38"/>
      <c r="AY141" s="44">
        <f t="shared" si="24"/>
        <v>0</v>
      </c>
      <c r="AZ141" s="35">
        <v>123</v>
      </c>
      <c r="BA141" s="39">
        <f t="shared" si="30"/>
        <v>0</v>
      </c>
      <c r="BB141" s="15">
        <f t="shared" si="31"/>
        <v>0</v>
      </c>
      <c r="BC141" s="15">
        <f t="shared" si="35"/>
        <v>0</v>
      </c>
      <c r="BD141" s="36">
        <f t="shared" si="33"/>
        <v>0</v>
      </c>
      <c r="BE141" s="15">
        <f t="shared" si="34"/>
        <v>0</v>
      </c>
      <c r="BF141" s="36">
        <f t="shared" si="25"/>
        <v>58388.6607944612</v>
      </c>
      <c r="BG141" s="36">
        <f t="shared" si="25"/>
        <v>46860.499477439436</v>
      </c>
      <c r="BH141" s="35">
        <f t="shared" si="27"/>
        <v>0</v>
      </c>
    </row>
    <row r="142" spans="12:60" ht="20.25" customHeight="1">
      <c r="L142" s="64"/>
      <c r="M142" s="50">
        <v>124</v>
      </c>
      <c r="N142" s="36">
        <f t="shared" si="32"/>
        <v>105249.16027190063</v>
      </c>
      <c r="O142" s="36">
        <f t="shared" si="28"/>
        <v>58504.2216856169</v>
      </c>
      <c r="P142" s="36">
        <f t="shared" si="29"/>
        <v>46744.93858628373</v>
      </c>
      <c r="Q142" s="48">
        <f t="shared" si="26"/>
        <v>23559991.064015508</v>
      </c>
      <c r="R142" s="37"/>
      <c r="S142" s="65"/>
      <c r="T142" s="50"/>
      <c r="U142" s="35"/>
      <c r="V142" s="36"/>
      <c r="W142" s="36"/>
      <c r="X142" s="35"/>
      <c r="Y142" s="38"/>
      <c r="AY142" s="44">
        <f t="shared" si="24"/>
        <v>0</v>
      </c>
      <c r="AZ142" s="35">
        <v>124</v>
      </c>
      <c r="BA142" s="39">
        <f t="shared" si="30"/>
        <v>0</v>
      </c>
      <c r="BB142" s="15">
        <f t="shared" si="31"/>
        <v>0</v>
      </c>
      <c r="BC142" s="15">
        <f t="shared" si="35"/>
        <v>0</v>
      </c>
      <c r="BD142" s="36">
        <f t="shared" si="33"/>
        <v>0</v>
      </c>
      <c r="BE142" s="15">
        <f t="shared" si="34"/>
        <v>0</v>
      </c>
      <c r="BF142" s="36">
        <f t="shared" si="25"/>
        <v>58504.2216856169</v>
      </c>
      <c r="BG142" s="36">
        <f t="shared" si="25"/>
        <v>46744.93858628373</v>
      </c>
      <c r="BH142" s="35">
        <f t="shared" si="27"/>
        <v>0</v>
      </c>
    </row>
    <row r="143" spans="12:60" ht="20.25" customHeight="1">
      <c r="L143" s="64"/>
      <c r="M143" s="50">
        <v>125</v>
      </c>
      <c r="N143" s="36">
        <f t="shared" si="32"/>
        <v>105249.16027190063</v>
      </c>
      <c r="O143" s="36">
        <f t="shared" si="28"/>
        <v>58620.01129103637</v>
      </c>
      <c r="P143" s="36">
        <f t="shared" si="29"/>
        <v>46629.148980864265</v>
      </c>
      <c r="Q143" s="48">
        <f t="shared" si="26"/>
        <v>23501371.052724473</v>
      </c>
      <c r="R143" s="37"/>
      <c r="S143" s="65"/>
      <c r="T143" s="50"/>
      <c r="U143" s="35"/>
      <c r="V143" s="36"/>
      <c r="W143" s="36"/>
      <c r="X143" s="35"/>
      <c r="Y143" s="38"/>
      <c r="AY143" s="44">
        <f t="shared" si="24"/>
        <v>0</v>
      </c>
      <c r="AZ143" s="35">
        <v>125</v>
      </c>
      <c r="BA143" s="39">
        <f t="shared" si="30"/>
        <v>0</v>
      </c>
      <c r="BB143" s="15">
        <f t="shared" si="31"/>
        <v>0</v>
      </c>
      <c r="BC143" s="15">
        <f t="shared" si="35"/>
        <v>0</v>
      </c>
      <c r="BD143" s="36">
        <f t="shared" si="33"/>
        <v>0</v>
      </c>
      <c r="BE143" s="15">
        <f t="shared" si="34"/>
        <v>0</v>
      </c>
      <c r="BF143" s="36">
        <f t="shared" si="25"/>
        <v>58620.01129103637</v>
      </c>
      <c r="BG143" s="36">
        <f t="shared" si="25"/>
        <v>46629.148980864265</v>
      </c>
      <c r="BH143" s="35">
        <f t="shared" si="27"/>
        <v>0</v>
      </c>
    </row>
    <row r="144" spans="12:60" ht="20.25" customHeight="1">
      <c r="L144" s="64"/>
      <c r="M144" s="50">
        <v>126</v>
      </c>
      <c r="N144" s="36">
        <f t="shared" si="32"/>
        <v>105249.16027190063</v>
      </c>
      <c r="O144" s="36">
        <f t="shared" si="28"/>
        <v>58736.030063383194</v>
      </c>
      <c r="P144" s="36">
        <f t="shared" si="29"/>
        <v>46513.13020851744</v>
      </c>
      <c r="Q144" s="48">
        <f t="shared" si="26"/>
        <v>23442635.02266109</v>
      </c>
      <c r="R144" s="37"/>
      <c r="S144" s="65"/>
      <c r="T144" s="50">
        <v>21</v>
      </c>
      <c r="U144" s="36">
        <f>IF(X138&lt;0.01,0,U$138)</f>
        <v>0</v>
      </c>
      <c r="V144" s="36">
        <f>IF(U144=0,0,-PPMT($G$9/2,T144,MAX($G$8*2),$P$9))</f>
        <v>0</v>
      </c>
      <c r="W144" s="36">
        <f>IF(U144=0,0,-IPMT($G$9/2,T144,MAX($G$8*2),$P$9))</f>
        <v>0</v>
      </c>
      <c r="X144" s="36">
        <f>IF(X138&lt;0,0,X138-V144)</f>
        <v>0</v>
      </c>
      <c r="Y144" s="37"/>
      <c r="AY144" s="44">
        <f t="shared" si="24"/>
        <v>0</v>
      </c>
      <c r="AZ144" s="35">
        <v>126</v>
      </c>
      <c r="BA144" s="39">
        <f t="shared" si="30"/>
        <v>0</v>
      </c>
      <c r="BB144" s="15">
        <f t="shared" si="31"/>
        <v>0</v>
      </c>
      <c r="BC144" s="15">
        <f t="shared" si="35"/>
        <v>0</v>
      </c>
      <c r="BD144" s="36">
        <f t="shared" si="33"/>
        <v>0</v>
      </c>
      <c r="BE144" s="15">
        <f t="shared" si="34"/>
        <v>0</v>
      </c>
      <c r="BF144" s="36">
        <f t="shared" si="25"/>
        <v>58736.030063383194</v>
      </c>
      <c r="BG144" s="36">
        <f t="shared" si="25"/>
        <v>46513.13020851744</v>
      </c>
      <c r="BH144" s="35">
        <f t="shared" si="27"/>
        <v>0</v>
      </c>
    </row>
    <row r="145" spans="12:60" ht="20.25" customHeight="1">
      <c r="L145" s="64"/>
      <c r="M145" s="50">
        <v>127</v>
      </c>
      <c r="N145" s="36">
        <f t="shared" si="32"/>
        <v>105249.16027190063</v>
      </c>
      <c r="O145" s="36">
        <f t="shared" si="28"/>
        <v>58852.27845621698</v>
      </c>
      <c r="P145" s="36">
        <f t="shared" si="29"/>
        <v>46396.88181568365</v>
      </c>
      <c r="Q145" s="48">
        <f t="shared" si="26"/>
        <v>23383782.74420487</v>
      </c>
      <c r="R145" s="37"/>
      <c r="S145" s="65"/>
      <c r="T145" s="50"/>
      <c r="U145" s="35"/>
      <c r="V145" s="36"/>
      <c r="W145" s="36"/>
      <c r="X145" s="35"/>
      <c r="Y145" s="38"/>
      <c r="AY145" s="44">
        <f t="shared" si="24"/>
        <v>0</v>
      </c>
      <c r="AZ145" s="35">
        <v>127</v>
      </c>
      <c r="BA145" s="39">
        <f t="shared" si="30"/>
        <v>0</v>
      </c>
      <c r="BB145" s="15">
        <f t="shared" si="31"/>
        <v>0</v>
      </c>
      <c r="BC145" s="15">
        <f t="shared" si="35"/>
        <v>0</v>
      </c>
      <c r="BD145" s="36">
        <f t="shared" si="33"/>
        <v>0</v>
      </c>
      <c r="BE145" s="15">
        <f t="shared" si="34"/>
        <v>0</v>
      </c>
      <c r="BF145" s="36">
        <f t="shared" si="25"/>
        <v>58852.27845621698</v>
      </c>
      <c r="BG145" s="36">
        <f t="shared" si="25"/>
        <v>46396.88181568365</v>
      </c>
      <c r="BH145" s="35">
        <f t="shared" si="27"/>
        <v>0</v>
      </c>
    </row>
    <row r="146" spans="12:60" ht="20.25" customHeight="1">
      <c r="L146" s="64"/>
      <c r="M146" s="50">
        <v>128</v>
      </c>
      <c r="N146" s="36">
        <f t="shared" si="32"/>
        <v>105249.16027190063</v>
      </c>
      <c r="O146" s="36">
        <f t="shared" si="28"/>
        <v>58968.7569239949</v>
      </c>
      <c r="P146" s="36">
        <f t="shared" si="29"/>
        <v>46280.40334790573</v>
      </c>
      <c r="Q146" s="48">
        <f t="shared" si="26"/>
        <v>23324813.987280875</v>
      </c>
      <c r="R146" s="37"/>
      <c r="S146" s="65"/>
      <c r="T146" s="50"/>
      <c r="U146" s="35"/>
      <c r="V146" s="36"/>
      <c r="W146" s="36"/>
      <c r="X146" s="35"/>
      <c r="Y146" s="38"/>
      <c r="AY146" s="44">
        <f t="shared" si="24"/>
        <v>0</v>
      </c>
      <c r="AZ146" s="35">
        <v>128</v>
      </c>
      <c r="BA146" s="39">
        <f t="shared" si="30"/>
        <v>0</v>
      </c>
      <c r="BB146" s="15">
        <f t="shared" si="31"/>
        <v>0</v>
      </c>
      <c r="BC146" s="15">
        <f t="shared" si="35"/>
        <v>0</v>
      </c>
      <c r="BD146" s="36">
        <f t="shared" si="33"/>
        <v>0</v>
      </c>
      <c r="BE146" s="15">
        <f t="shared" si="34"/>
        <v>0</v>
      </c>
      <c r="BF146" s="36">
        <f t="shared" si="25"/>
        <v>58968.7569239949</v>
      </c>
      <c r="BG146" s="36">
        <f t="shared" si="25"/>
        <v>46280.40334790573</v>
      </c>
      <c r="BH146" s="35">
        <f t="shared" si="27"/>
        <v>0</v>
      </c>
    </row>
    <row r="147" spans="12:60" ht="20.25" customHeight="1">
      <c r="L147" s="64"/>
      <c r="M147" s="50">
        <v>129</v>
      </c>
      <c r="N147" s="36">
        <f t="shared" si="32"/>
        <v>105249.16027190063</v>
      </c>
      <c r="O147" s="36">
        <f t="shared" si="28"/>
        <v>59085.46592207364</v>
      </c>
      <c r="P147" s="36">
        <f t="shared" si="29"/>
        <v>46163.69434982699</v>
      </c>
      <c r="Q147" s="48">
        <f t="shared" si="26"/>
        <v>23265728.521358803</v>
      </c>
      <c r="R147" s="37"/>
      <c r="S147" s="65"/>
      <c r="T147" s="50"/>
      <c r="U147" s="35"/>
      <c r="V147" s="36"/>
      <c r="W147" s="36"/>
      <c r="X147" s="35"/>
      <c r="Y147" s="38"/>
      <c r="AY147" s="44">
        <f aca="true" t="shared" si="36" ref="AY147:AY210">N147-O147-P147+U147-V147-W147</f>
        <v>0</v>
      </c>
      <c r="AZ147" s="35">
        <v>129</v>
      </c>
      <c r="BA147" s="39">
        <f t="shared" si="30"/>
        <v>0</v>
      </c>
      <c r="BB147" s="15">
        <f t="shared" si="31"/>
        <v>0</v>
      </c>
      <c r="BC147" s="15">
        <f t="shared" si="35"/>
        <v>0</v>
      </c>
      <c r="BD147" s="36">
        <f t="shared" si="33"/>
        <v>0</v>
      </c>
      <c r="BE147" s="15">
        <f t="shared" si="34"/>
        <v>0</v>
      </c>
      <c r="BF147" s="36">
        <f t="shared" si="25"/>
        <v>59085.46592207364</v>
      </c>
      <c r="BG147" s="36">
        <f t="shared" si="25"/>
        <v>46163.69434982699</v>
      </c>
      <c r="BH147" s="35">
        <f t="shared" si="27"/>
        <v>0</v>
      </c>
    </row>
    <row r="148" spans="12:60" ht="20.25" customHeight="1">
      <c r="L148" s="64"/>
      <c r="M148" s="50">
        <v>130</v>
      </c>
      <c r="N148" s="36">
        <f t="shared" si="32"/>
        <v>105249.16027190063</v>
      </c>
      <c r="O148" s="36">
        <f t="shared" si="28"/>
        <v>59202.40590671107</v>
      </c>
      <c r="P148" s="36">
        <f t="shared" si="29"/>
        <v>46046.75436518956</v>
      </c>
      <c r="Q148" s="48">
        <f t="shared" si="26"/>
        <v>23206526.115452092</v>
      </c>
      <c r="R148" s="37"/>
      <c r="S148" s="65"/>
      <c r="T148" s="50"/>
      <c r="U148" s="35"/>
      <c r="V148" s="36"/>
      <c r="W148" s="36"/>
      <c r="X148" s="35"/>
      <c r="Y148" s="38"/>
      <c r="AY148" s="44">
        <f t="shared" si="36"/>
        <v>0</v>
      </c>
      <c r="AZ148" s="35">
        <v>130</v>
      </c>
      <c r="BA148" s="39">
        <f t="shared" si="30"/>
        <v>0</v>
      </c>
      <c r="BB148" s="15">
        <f t="shared" si="31"/>
        <v>0</v>
      </c>
      <c r="BC148" s="15">
        <f t="shared" si="35"/>
        <v>0</v>
      </c>
      <c r="BD148" s="36">
        <f t="shared" si="33"/>
        <v>0</v>
      </c>
      <c r="BE148" s="15">
        <f t="shared" si="34"/>
        <v>0</v>
      </c>
      <c r="BF148" s="36">
        <f aca="true" t="shared" si="37" ref="BF148:BG163">O148</f>
        <v>59202.40590671107</v>
      </c>
      <c r="BG148" s="36">
        <f t="shared" si="37"/>
        <v>46046.75436518956</v>
      </c>
      <c r="BH148" s="35">
        <f t="shared" si="27"/>
        <v>0</v>
      </c>
    </row>
    <row r="149" spans="12:60" ht="20.25" customHeight="1">
      <c r="L149" s="64"/>
      <c r="M149" s="50">
        <v>131</v>
      </c>
      <c r="N149" s="36">
        <f t="shared" si="32"/>
        <v>105249.16027190063</v>
      </c>
      <c r="O149" s="36">
        <f t="shared" si="28"/>
        <v>59319.577335068105</v>
      </c>
      <c r="P149" s="36">
        <f t="shared" si="29"/>
        <v>45929.58293683253</v>
      </c>
      <c r="Q149" s="48">
        <f aca="true" t="shared" si="38" ref="Q149:Q212">IF(Q148&lt;0,0,Q148-O149)</f>
        <v>23147206.538117025</v>
      </c>
      <c r="R149" s="37"/>
      <c r="S149" s="65"/>
      <c r="T149" s="50"/>
      <c r="U149" s="35"/>
      <c r="V149" s="36"/>
      <c r="W149" s="36"/>
      <c r="X149" s="35"/>
      <c r="Y149" s="38"/>
      <c r="AY149" s="44">
        <f t="shared" si="36"/>
        <v>0</v>
      </c>
      <c r="AZ149" s="35">
        <v>131</v>
      </c>
      <c r="BA149" s="39">
        <f t="shared" si="30"/>
        <v>0</v>
      </c>
      <c r="BB149" s="15">
        <f t="shared" si="31"/>
        <v>0</v>
      </c>
      <c r="BC149" s="15">
        <f t="shared" si="35"/>
        <v>0</v>
      </c>
      <c r="BD149" s="36">
        <f t="shared" si="33"/>
        <v>0</v>
      </c>
      <c r="BE149" s="15">
        <f t="shared" si="34"/>
        <v>0</v>
      </c>
      <c r="BF149" s="36">
        <f t="shared" si="37"/>
        <v>59319.577335068105</v>
      </c>
      <c r="BG149" s="36">
        <f t="shared" si="37"/>
        <v>45929.58293683253</v>
      </c>
      <c r="BH149" s="35">
        <f aca="true" t="shared" si="39" ref="BH149:BH212">IF(BE149&gt;0,1,0)</f>
        <v>0</v>
      </c>
    </row>
    <row r="150" spans="12:60" ht="20.25" customHeight="1">
      <c r="L150" s="64"/>
      <c r="M150" s="50">
        <v>132</v>
      </c>
      <c r="N150" s="36">
        <f t="shared" si="32"/>
        <v>105249.16027190063</v>
      </c>
      <c r="O150" s="36">
        <f t="shared" si="28"/>
        <v>59436.98066521043</v>
      </c>
      <c r="P150" s="36">
        <f t="shared" si="29"/>
        <v>45812.1796066902</v>
      </c>
      <c r="Q150" s="48">
        <f t="shared" si="38"/>
        <v>23087769.557451814</v>
      </c>
      <c r="R150" s="37"/>
      <c r="S150" s="65"/>
      <c r="T150" s="50">
        <v>22</v>
      </c>
      <c r="U150" s="36">
        <f>IF(X144&lt;0.01,0,U$144)</f>
        <v>0</v>
      </c>
      <c r="V150" s="36">
        <f>IF(U150=0,0,-PPMT($G$9/2,T150,MAX($G$8*2),$P$9))</f>
        <v>0</v>
      </c>
      <c r="W150" s="36">
        <f>IF(U150=0,0,-IPMT($G$9/2,T150,MAX($G$8*2),$P$9))</f>
        <v>0</v>
      </c>
      <c r="X150" s="36">
        <f>IF(X144&lt;0,0,X144-V150)</f>
        <v>0</v>
      </c>
      <c r="Y150" s="37"/>
      <c r="AY150" s="44">
        <f t="shared" si="36"/>
        <v>0</v>
      </c>
      <c r="AZ150" s="35">
        <v>132</v>
      </c>
      <c r="BA150" s="39">
        <f t="shared" si="30"/>
        <v>0</v>
      </c>
      <c r="BB150" s="15">
        <f t="shared" si="31"/>
        <v>0</v>
      </c>
      <c r="BC150" s="15">
        <f t="shared" si="35"/>
        <v>0</v>
      </c>
      <c r="BD150" s="36">
        <f t="shared" si="33"/>
        <v>0</v>
      </c>
      <c r="BE150" s="15">
        <f t="shared" si="34"/>
        <v>0</v>
      </c>
      <c r="BF150" s="36">
        <f t="shared" si="37"/>
        <v>59436.98066521043</v>
      </c>
      <c r="BG150" s="36">
        <f t="shared" si="37"/>
        <v>45812.1796066902</v>
      </c>
      <c r="BH150" s="35">
        <f t="shared" si="39"/>
        <v>0</v>
      </c>
    </row>
    <row r="151" spans="12:60" ht="20.25" customHeight="1">
      <c r="L151" s="67" t="s">
        <v>48</v>
      </c>
      <c r="M151" s="50">
        <v>133</v>
      </c>
      <c r="N151" s="36">
        <f t="shared" si="32"/>
        <v>105249.16027190063</v>
      </c>
      <c r="O151" s="36">
        <f t="shared" si="28"/>
        <v>59554.61635611033</v>
      </c>
      <c r="P151" s="36">
        <f t="shared" si="29"/>
        <v>45694.5439157903</v>
      </c>
      <c r="Q151" s="48">
        <f t="shared" si="38"/>
        <v>23028214.941095702</v>
      </c>
      <c r="R151" s="37"/>
      <c r="S151" s="68" t="s">
        <v>48</v>
      </c>
      <c r="T151" s="50"/>
      <c r="U151" s="35"/>
      <c r="V151" s="36"/>
      <c r="W151" s="36"/>
      <c r="X151" s="35"/>
      <c r="Y151" s="38"/>
      <c r="AY151" s="44">
        <f t="shared" si="36"/>
        <v>0</v>
      </c>
      <c r="AZ151" s="35">
        <v>133</v>
      </c>
      <c r="BA151" s="39">
        <f t="shared" si="30"/>
        <v>0</v>
      </c>
      <c r="BB151" s="15">
        <f t="shared" si="31"/>
        <v>0</v>
      </c>
      <c r="BC151" s="15">
        <f t="shared" si="35"/>
        <v>0</v>
      </c>
      <c r="BD151" s="36">
        <f t="shared" si="33"/>
        <v>0</v>
      </c>
      <c r="BE151" s="15">
        <f t="shared" si="34"/>
        <v>0</v>
      </c>
      <c r="BF151" s="36">
        <f t="shared" si="37"/>
        <v>59554.61635611033</v>
      </c>
      <c r="BG151" s="36">
        <f t="shared" si="37"/>
        <v>45694.5439157903</v>
      </c>
      <c r="BH151" s="35">
        <f t="shared" si="39"/>
        <v>0</v>
      </c>
    </row>
    <row r="152" spans="12:60" ht="20.25" customHeight="1">
      <c r="L152" s="67"/>
      <c r="M152" s="50">
        <v>134</v>
      </c>
      <c r="N152" s="36">
        <f t="shared" si="32"/>
        <v>105249.16027190063</v>
      </c>
      <c r="O152" s="36">
        <f t="shared" si="28"/>
        <v>59672.484867648454</v>
      </c>
      <c r="P152" s="36">
        <f t="shared" si="29"/>
        <v>45576.67540425218</v>
      </c>
      <c r="Q152" s="48">
        <f t="shared" si="38"/>
        <v>22968542.456228055</v>
      </c>
      <c r="R152" s="37"/>
      <c r="S152" s="68"/>
      <c r="T152" s="50"/>
      <c r="U152" s="35"/>
      <c r="V152" s="36"/>
      <c r="W152" s="36"/>
      <c r="X152" s="35"/>
      <c r="Y152" s="38"/>
      <c r="AY152" s="44">
        <f t="shared" si="36"/>
        <v>0</v>
      </c>
      <c r="AZ152" s="35">
        <v>134</v>
      </c>
      <c r="BA152" s="39">
        <f t="shared" si="30"/>
        <v>0</v>
      </c>
      <c r="BB152" s="15">
        <f t="shared" si="31"/>
        <v>0</v>
      </c>
      <c r="BC152" s="15">
        <f t="shared" si="35"/>
        <v>0</v>
      </c>
      <c r="BD152" s="36">
        <f t="shared" si="33"/>
        <v>0</v>
      </c>
      <c r="BE152" s="15">
        <f t="shared" si="34"/>
        <v>0</v>
      </c>
      <c r="BF152" s="36">
        <f t="shared" si="37"/>
        <v>59672.484867648454</v>
      </c>
      <c r="BG152" s="36">
        <f t="shared" si="37"/>
        <v>45576.67540425218</v>
      </c>
      <c r="BH152" s="35">
        <f t="shared" si="39"/>
        <v>0</v>
      </c>
    </row>
    <row r="153" spans="12:60" ht="20.25" customHeight="1">
      <c r="L153" s="67"/>
      <c r="M153" s="50">
        <v>135</v>
      </c>
      <c r="N153" s="36">
        <f t="shared" si="32"/>
        <v>105249.16027190063</v>
      </c>
      <c r="O153" s="36">
        <f t="shared" si="28"/>
        <v>59790.58666061567</v>
      </c>
      <c r="P153" s="36">
        <f t="shared" si="29"/>
        <v>45458.57361128496</v>
      </c>
      <c r="Q153" s="48">
        <f t="shared" si="38"/>
        <v>22908751.86956744</v>
      </c>
      <c r="R153" s="37"/>
      <c r="S153" s="68"/>
      <c r="T153" s="50"/>
      <c r="U153" s="35"/>
      <c r="V153" s="36"/>
      <c r="W153" s="36"/>
      <c r="X153" s="35"/>
      <c r="Y153" s="38"/>
      <c r="AY153" s="44">
        <f t="shared" si="36"/>
        <v>0</v>
      </c>
      <c r="AZ153" s="35">
        <v>135</v>
      </c>
      <c r="BA153" s="39">
        <f t="shared" si="30"/>
        <v>0</v>
      </c>
      <c r="BB153" s="15">
        <f t="shared" si="31"/>
        <v>0</v>
      </c>
      <c r="BC153" s="15">
        <f t="shared" si="35"/>
        <v>0</v>
      </c>
      <c r="BD153" s="36">
        <f t="shared" si="33"/>
        <v>0</v>
      </c>
      <c r="BE153" s="15">
        <f t="shared" si="34"/>
        <v>0</v>
      </c>
      <c r="BF153" s="36">
        <f>O153</f>
        <v>59790.58666061567</v>
      </c>
      <c r="BG153" s="36">
        <f t="shared" si="37"/>
        <v>45458.57361128496</v>
      </c>
      <c r="BH153" s="35">
        <f t="shared" si="39"/>
        <v>0</v>
      </c>
    </row>
    <row r="154" spans="12:60" ht="20.25" customHeight="1">
      <c r="L154" s="67"/>
      <c r="M154" s="50">
        <v>136</v>
      </c>
      <c r="N154" s="36">
        <f t="shared" si="32"/>
        <v>105249.16027190063</v>
      </c>
      <c r="O154" s="36">
        <f t="shared" si="28"/>
        <v>59908.92219671479</v>
      </c>
      <c r="P154" s="36">
        <f t="shared" si="29"/>
        <v>45340.23807518584</v>
      </c>
      <c r="Q154" s="48">
        <f t="shared" si="38"/>
        <v>22848842.947370723</v>
      </c>
      <c r="R154" s="37"/>
      <c r="S154" s="68"/>
      <c r="T154" s="50"/>
      <c r="U154" s="35"/>
      <c r="V154" s="36"/>
      <c r="W154" s="36"/>
      <c r="X154" s="35"/>
      <c r="Y154" s="38"/>
      <c r="AY154" s="44">
        <f t="shared" si="36"/>
        <v>0</v>
      </c>
      <c r="AZ154" s="35">
        <v>136</v>
      </c>
      <c r="BA154" s="39">
        <f t="shared" si="30"/>
        <v>0</v>
      </c>
      <c r="BB154" s="15">
        <f t="shared" si="31"/>
        <v>0</v>
      </c>
      <c r="BC154" s="15">
        <f t="shared" si="35"/>
        <v>0</v>
      </c>
      <c r="BD154" s="36">
        <f t="shared" si="33"/>
        <v>0</v>
      </c>
      <c r="BE154" s="15">
        <f t="shared" si="34"/>
        <v>0</v>
      </c>
      <c r="BF154" s="36">
        <f aca="true" t="shared" si="40" ref="BF154:BG217">O154</f>
        <v>59908.92219671479</v>
      </c>
      <c r="BG154" s="36">
        <f t="shared" si="37"/>
        <v>45340.23807518584</v>
      </c>
      <c r="BH154" s="35">
        <f t="shared" si="39"/>
        <v>0</v>
      </c>
    </row>
    <row r="155" spans="12:60" ht="20.25" customHeight="1">
      <c r="L155" s="67"/>
      <c r="M155" s="50">
        <v>137</v>
      </c>
      <c r="N155" s="36">
        <f t="shared" si="32"/>
        <v>105249.16027190063</v>
      </c>
      <c r="O155" s="36">
        <f t="shared" si="28"/>
        <v>60027.49193856246</v>
      </c>
      <c r="P155" s="36">
        <f t="shared" si="29"/>
        <v>45221.66833333817</v>
      </c>
      <c r="Q155" s="48">
        <f t="shared" si="38"/>
        <v>22788815.45543216</v>
      </c>
      <c r="R155" s="37"/>
      <c r="S155" s="68"/>
      <c r="T155" s="50"/>
      <c r="U155" s="35"/>
      <c r="V155" s="36"/>
      <c r="W155" s="36"/>
      <c r="X155" s="35"/>
      <c r="Y155" s="38"/>
      <c r="AY155" s="44">
        <f t="shared" si="36"/>
        <v>0</v>
      </c>
      <c r="AZ155" s="35">
        <v>137</v>
      </c>
      <c r="BA155" s="39">
        <f t="shared" si="30"/>
        <v>0</v>
      </c>
      <c r="BB155" s="15">
        <f t="shared" si="31"/>
        <v>0</v>
      </c>
      <c r="BC155" s="15">
        <f t="shared" si="35"/>
        <v>0</v>
      </c>
      <c r="BD155" s="36">
        <f t="shared" si="33"/>
        <v>0</v>
      </c>
      <c r="BE155" s="15">
        <f t="shared" si="34"/>
        <v>0</v>
      </c>
      <c r="BF155" s="36">
        <f t="shared" si="40"/>
        <v>60027.49193856246</v>
      </c>
      <c r="BG155" s="36">
        <f t="shared" si="37"/>
        <v>45221.66833333817</v>
      </c>
      <c r="BH155" s="35">
        <f t="shared" si="39"/>
        <v>0</v>
      </c>
    </row>
    <row r="156" spans="12:60" ht="20.25" customHeight="1">
      <c r="L156" s="67"/>
      <c r="M156" s="50">
        <v>138</v>
      </c>
      <c r="N156" s="36">
        <f t="shared" si="32"/>
        <v>105249.16027190063</v>
      </c>
      <c r="O156" s="36">
        <f t="shared" si="28"/>
        <v>60146.29634969087</v>
      </c>
      <c r="P156" s="36">
        <f t="shared" si="29"/>
        <v>45102.86392220976</v>
      </c>
      <c r="Q156" s="48">
        <f t="shared" si="38"/>
        <v>22728669.159082472</v>
      </c>
      <c r="R156" s="37"/>
      <c r="S156" s="68"/>
      <c r="T156" s="50">
        <v>23</v>
      </c>
      <c r="U156" s="36">
        <f>IF(X150&lt;0.01,0,U$150)</f>
        <v>0</v>
      </c>
      <c r="V156" s="36">
        <f>IF(U156=0,0,-PPMT($G$9/2,T156,MAX($G$8*2),$P$9))</f>
        <v>0</v>
      </c>
      <c r="W156" s="36">
        <f>IF(U156=0,0,-IPMT($G$9/2,T156,MAX($G$8*2),$P$9))</f>
        <v>0</v>
      </c>
      <c r="X156" s="36">
        <f>IF(X150&lt;0,0,X150-V156)</f>
        <v>0</v>
      </c>
      <c r="Y156" s="37"/>
      <c r="AY156" s="44">
        <f t="shared" si="36"/>
        <v>0</v>
      </c>
      <c r="AZ156" s="35">
        <v>138</v>
      </c>
      <c r="BA156" s="39">
        <f t="shared" si="30"/>
        <v>0</v>
      </c>
      <c r="BB156" s="15">
        <f t="shared" si="31"/>
        <v>0</v>
      </c>
      <c r="BC156" s="15">
        <f t="shared" si="35"/>
        <v>0</v>
      </c>
      <c r="BD156" s="36">
        <f t="shared" si="33"/>
        <v>0</v>
      </c>
      <c r="BE156" s="15">
        <f t="shared" si="34"/>
        <v>0</v>
      </c>
      <c r="BF156" s="36">
        <f t="shared" si="40"/>
        <v>60146.29634969087</v>
      </c>
      <c r="BG156" s="36">
        <f t="shared" si="37"/>
        <v>45102.86392220976</v>
      </c>
      <c r="BH156" s="35">
        <f t="shared" si="39"/>
        <v>0</v>
      </c>
    </row>
    <row r="157" spans="12:60" ht="20.25" customHeight="1">
      <c r="L157" s="67"/>
      <c r="M157" s="50">
        <v>139</v>
      </c>
      <c r="N157" s="36">
        <f t="shared" si="32"/>
        <v>105249.16027190063</v>
      </c>
      <c r="O157" s="36">
        <f t="shared" si="28"/>
        <v>60265.33589454964</v>
      </c>
      <c r="P157" s="36">
        <f t="shared" si="29"/>
        <v>44983.824377351</v>
      </c>
      <c r="Q157" s="48">
        <f t="shared" si="38"/>
        <v>22668403.82318792</v>
      </c>
      <c r="R157" s="37"/>
      <c r="S157" s="68"/>
      <c r="T157" s="50"/>
      <c r="U157" s="35"/>
      <c r="V157" s="36"/>
      <c r="W157" s="36"/>
      <c r="X157" s="35"/>
      <c r="Y157" s="38"/>
      <c r="AY157" s="44">
        <f t="shared" si="36"/>
        <v>0</v>
      </c>
      <c r="AZ157" s="35">
        <v>139</v>
      </c>
      <c r="BA157" s="39">
        <f t="shared" si="30"/>
        <v>0</v>
      </c>
      <c r="BB157" s="15">
        <f t="shared" si="31"/>
        <v>0</v>
      </c>
      <c r="BC157" s="15">
        <f t="shared" si="35"/>
        <v>0</v>
      </c>
      <c r="BD157" s="36">
        <f t="shared" si="33"/>
        <v>0</v>
      </c>
      <c r="BE157" s="15">
        <f t="shared" si="34"/>
        <v>0</v>
      </c>
      <c r="BF157" s="36">
        <f t="shared" si="40"/>
        <v>60265.33589454964</v>
      </c>
      <c r="BG157" s="36">
        <f t="shared" si="37"/>
        <v>44983.824377351</v>
      </c>
      <c r="BH157" s="35">
        <f t="shared" si="39"/>
        <v>0</v>
      </c>
    </row>
    <row r="158" spans="12:60" ht="20.25" customHeight="1">
      <c r="L158" s="67"/>
      <c r="M158" s="50">
        <v>140</v>
      </c>
      <c r="N158" s="36">
        <f t="shared" si="32"/>
        <v>105249.16027190063</v>
      </c>
      <c r="O158" s="36">
        <f t="shared" si="28"/>
        <v>60384.61103850758</v>
      </c>
      <c r="P158" s="36">
        <f t="shared" si="29"/>
        <v>44864.54923339305</v>
      </c>
      <c r="Q158" s="48">
        <f t="shared" si="38"/>
        <v>22608019.212149415</v>
      </c>
      <c r="R158" s="37"/>
      <c r="S158" s="68"/>
      <c r="T158" s="50"/>
      <c r="U158" s="35"/>
      <c r="V158" s="36"/>
      <c r="W158" s="36"/>
      <c r="X158" s="35"/>
      <c r="Y158" s="38"/>
      <c r="AY158" s="44">
        <f t="shared" si="36"/>
        <v>0</v>
      </c>
      <c r="AZ158" s="35">
        <v>140</v>
      </c>
      <c r="BA158" s="39">
        <f t="shared" si="30"/>
        <v>0</v>
      </c>
      <c r="BB158" s="15">
        <f t="shared" si="31"/>
        <v>0</v>
      </c>
      <c r="BC158" s="15">
        <f t="shared" si="35"/>
        <v>0</v>
      </c>
      <c r="BD158" s="36">
        <f t="shared" si="33"/>
        <v>0</v>
      </c>
      <c r="BE158" s="15">
        <f t="shared" si="34"/>
        <v>0</v>
      </c>
      <c r="BF158" s="36">
        <f t="shared" si="40"/>
        <v>60384.61103850758</v>
      </c>
      <c r="BG158" s="36">
        <f t="shared" si="37"/>
        <v>44864.54923339305</v>
      </c>
      <c r="BH158" s="35">
        <f t="shared" si="39"/>
        <v>0</v>
      </c>
    </row>
    <row r="159" spans="12:60" ht="20.25" customHeight="1">
      <c r="L159" s="67"/>
      <c r="M159" s="50">
        <v>141</v>
      </c>
      <c r="N159" s="36">
        <f t="shared" si="32"/>
        <v>105249.16027190063</v>
      </c>
      <c r="O159" s="36">
        <f aca="true" t="shared" si="41" ref="O159:O222">IF(N159=0,0,-PPMT($G$9/12,M159,MAX($G$8*12),$P$7))</f>
        <v>60504.12224785465</v>
      </c>
      <c r="P159" s="36">
        <f aca="true" t="shared" si="42" ref="P159:P222">IF(N159=0,0,-IPMT($G$9/12,M159,MAX($G$8*12),$P$7))</f>
        <v>44745.038024045985</v>
      </c>
      <c r="Q159" s="48">
        <f t="shared" si="38"/>
        <v>22547515.08990156</v>
      </c>
      <c r="R159" s="37"/>
      <c r="S159" s="68"/>
      <c r="T159" s="50"/>
      <c r="U159" s="35"/>
      <c r="V159" s="36"/>
      <c r="W159" s="36"/>
      <c r="X159" s="35"/>
      <c r="Y159" s="38"/>
      <c r="AY159" s="44">
        <f t="shared" si="36"/>
        <v>0</v>
      </c>
      <c r="AZ159" s="35">
        <v>141</v>
      </c>
      <c r="BA159" s="39">
        <f aca="true" t="shared" si="43" ref="BA159:BA222">IF($F$19=AZ159,1,0)</f>
        <v>0</v>
      </c>
      <c r="BB159" s="15">
        <f t="shared" si="31"/>
        <v>0</v>
      </c>
      <c r="BC159" s="15">
        <f t="shared" si="35"/>
        <v>0</v>
      </c>
      <c r="BD159" s="36">
        <f t="shared" si="33"/>
        <v>0</v>
      </c>
      <c r="BE159" s="15">
        <f t="shared" si="34"/>
        <v>0</v>
      </c>
      <c r="BF159" s="36">
        <f t="shared" si="40"/>
        <v>60504.12224785465</v>
      </c>
      <c r="BG159" s="36">
        <f t="shared" si="37"/>
        <v>44745.038024045985</v>
      </c>
      <c r="BH159" s="35">
        <f t="shared" si="39"/>
        <v>0</v>
      </c>
    </row>
    <row r="160" spans="12:60" ht="20.25" customHeight="1">
      <c r="L160" s="67"/>
      <c r="M160" s="50">
        <v>142</v>
      </c>
      <c r="N160" s="36">
        <f t="shared" si="32"/>
        <v>105249.16027190063</v>
      </c>
      <c r="O160" s="36">
        <f t="shared" si="41"/>
        <v>60623.869989803505</v>
      </c>
      <c r="P160" s="36">
        <f t="shared" si="42"/>
        <v>44625.29028209713</v>
      </c>
      <c r="Q160" s="48">
        <f t="shared" si="38"/>
        <v>22486891.219911754</v>
      </c>
      <c r="R160" s="37"/>
      <c r="S160" s="68"/>
      <c r="T160" s="50"/>
      <c r="U160" s="35"/>
      <c r="V160" s="36"/>
      <c r="W160" s="36"/>
      <c r="X160" s="35"/>
      <c r="Y160" s="38"/>
      <c r="AY160" s="44">
        <f t="shared" si="36"/>
        <v>0</v>
      </c>
      <c r="AZ160" s="35">
        <v>142</v>
      </c>
      <c r="BA160" s="39">
        <f t="shared" si="43"/>
        <v>0</v>
      </c>
      <c r="BB160" s="15">
        <f aca="true" t="shared" si="44" ref="BB160:BB223">IF(BA160=1,$F$18,IF(BB159&gt;0,BD159,0))</f>
        <v>0</v>
      </c>
      <c r="BC160" s="15">
        <f t="shared" si="35"/>
        <v>0</v>
      </c>
      <c r="BD160" s="36">
        <f t="shared" si="33"/>
        <v>0</v>
      </c>
      <c r="BE160" s="15">
        <f t="shared" si="34"/>
        <v>0</v>
      </c>
      <c r="BF160" s="36">
        <f t="shared" si="40"/>
        <v>60623.869989803505</v>
      </c>
      <c r="BG160" s="36">
        <f t="shared" si="37"/>
        <v>44625.29028209713</v>
      </c>
      <c r="BH160" s="35">
        <f t="shared" si="39"/>
        <v>0</v>
      </c>
    </row>
    <row r="161" spans="12:60" ht="20.25" customHeight="1">
      <c r="L161" s="67"/>
      <c r="M161" s="50">
        <v>143</v>
      </c>
      <c r="N161" s="36">
        <f aca="true" t="shared" si="45" ref="N161:N224">IF(Q160&lt;1,0,N160)</f>
        <v>105249.16027190063</v>
      </c>
      <c r="O161" s="36">
        <f t="shared" si="41"/>
        <v>60743.85473249168</v>
      </c>
      <c r="P161" s="36">
        <f t="shared" si="42"/>
        <v>44505.30553940895</v>
      </c>
      <c r="Q161" s="48">
        <f t="shared" si="38"/>
        <v>22426147.365179263</v>
      </c>
      <c r="R161" s="37"/>
      <c r="S161" s="68"/>
      <c r="T161" s="50"/>
      <c r="U161" s="35"/>
      <c r="V161" s="36"/>
      <c r="W161" s="36"/>
      <c r="X161" s="35"/>
      <c r="Y161" s="38"/>
      <c r="AY161" s="44">
        <f t="shared" si="36"/>
        <v>0</v>
      </c>
      <c r="AZ161" s="35">
        <v>143</v>
      </c>
      <c r="BA161" s="39">
        <f t="shared" si="43"/>
        <v>0</v>
      </c>
      <c r="BB161" s="15">
        <f t="shared" si="44"/>
        <v>0</v>
      </c>
      <c r="BC161" s="15">
        <f t="shared" si="35"/>
        <v>0</v>
      </c>
      <c r="BD161" s="36">
        <f t="shared" si="33"/>
        <v>0</v>
      </c>
      <c r="BE161" s="15">
        <f t="shared" si="34"/>
        <v>0</v>
      </c>
      <c r="BF161" s="36">
        <f t="shared" si="40"/>
        <v>60743.85473249168</v>
      </c>
      <c r="BG161" s="36">
        <f t="shared" si="37"/>
        <v>44505.30553940895</v>
      </c>
      <c r="BH161" s="35">
        <f t="shared" si="39"/>
        <v>0</v>
      </c>
    </row>
    <row r="162" spans="12:60" ht="20.25" customHeight="1">
      <c r="L162" s="67"/>
      <c r="M162" s="50">
        <v>144</v>
      </c>
      <c r="N162" s="36">
        <f t="shared" si="45"/>
        <v>105249.16027190063</v>
      </c>
      <c r="O162" s="36">
        <f t="shared" si="41"/>
        <v>60864.07694498305</v>
      </c>
      <c r="P162" s="36">
        <f t="shared" si="42"/>
        <v>44385.083326917586</v>
      </c>
      <c r="Q162" s="48">
        <f t="shared" si="38"/>
        <v>22365283.28823428</v>
      </c>
      <c r="R162" s="37"/>
      <c r="S162" s="68"/>
      <c r="T162" s="50">
        <v>24</v>
      </c>
      <c r="U162" s="36">
        <f>IF(X156&lt;0.01,0,U$156)</f>
        <v>0</v>
      </c>
      <c r="V162" s="36">
        <f>IF(U162=0,0,-PPMT($G$9/2,T162,MAX($G$8*2),$P$9))</f>
        <v>0</v>
      </c>
      <c r="W162" s="36">
        <f>IF(U162=0,0,-IPMT($G$9/2,T162,MAX($G$8*2),$P$9))</f>
        <v>0</v>
      </c>
      <c r="X162" s="36">
        <f>IF(X156&lt;0,0,X156-V162)</f>
        <v>0</v>
      </c>
      <c r="Y162" s="37"/>
      <c r="AY162" s="44">
        <f t="shared" si="36"/>
        <v>0</v>
      </c>
      <c r="AZ162" s="35">
        <v>144</v>
      </c>
      <c r="BA162" s="39">
        <f t="shared" si="43"/>
        <v>0</v>
      </c>
      <c r="BB162" s="15">
        <f t="shared" si="44"/>
        <v>0</v>
      </c>
      <c r="BC162" s="15">
        <f t="shared" si="35"/>
        <v>0</v>
      </c>
      <c r="BD162" s="36">
        <f t="shared" si="33"/>
        <v>0</v>
      </c>
      <c r="BE162" s="15">
        <f t="shared" si="34"/>
        <v>0</v>
      </c>
      <c r="BF162" s="36">
        <f t="shared" si="40"/>
        <v>60864.07694498305</v>
      </c>
      <c r="BG162" s="36">
        <f t="shared" si="37"/>
        <v>44385.083326917586</v>
      </c>
      <c r="BH162" s="35">
        <f t="shared" si="39"/>
        <v>0</v>
      </c>
    </row>
    <row r="163" spans="12:60" ht="20.25" customHeight="1">
      <c r="L163" s="64" t="s">
        <v>49</v>
      </c>
      <c r="M163" s="50">
        <v>145</v>
      </c>
      <c r="N163" s="36">
        <f t="shared" si="45"/>
        <v>105249.16027190063</v>
      </c>
      <c r="O163" s="36">
        <f t="shared" si="41"/>
        <v>60984.53709726999</v>
      </c>
      <c r="P163" s="36">
        <f t="shared" si="42"/>
        <v>44264.623174630644</v>
      </c>
      <c r="Q163" s="48">
        <f t="shared" si="38"/>
        <v>22304298.751137007</v>
      </c>
      <c r="R163" s="37"/>
      <c r="S163" s="65" t="s">
        <v>49</v>
      </c>
      <c r="T163" s="50"/>
      <c r="U163" s="35"/>
      <c r="V163" s="36"/>
      <c r="W163" s="36"/>
      <c r="X163" s="35"/>
      <c r="Y163" s="38"/>
      <c r="AY163" s="44">
        <f t="shared" si="36"/>
        <v>0</v>
      </c>
      <c r="AZ163" s="35">
        <v>145</v>
      </c>
      <c r="BA163" s="39">
        <f t="shared" si="43"/>
        <v>0</v>
      </c>
      <c r="BB163" s="15">
        <f t="shared" si="44"/>
        <v>0</v>
      </c>
      <c r="BC163" s="15">
        <f t="shared" si="35"/>
        <v>0</v>
      </c>
      <c r="BD163" s="36">
        <f t="shared" si="33"/>
        <v>0</v>
      </c>
      <c r="BE163" s="15">
        <f t="shared" si="34"/>
        <v>0</v>
      </c>
      <c r="BF163" s="36">
        <f t="shared" si="40"/>
        <v>60984.53709726999</v>
      </c>
      <c r="BG163" s="36">
        <f t="shared" si="37"/>
        <v>44264.623174630644</v>
      </c>
      <c r="BH163" s="35">
        <f t="shared" si="39"/>
        <v>0</v>
      </c>
    </row>
    <row r="164" spans="12:60" ht="20.25" customHeight="1">
      <c r="L164" s="64"/>
      <c r="M164" s="50">
        <v>146</v>
      </c>
      <c r="N164" s="36">
        <f t="shared" si="45"/>
        <v>105249.16027190063</v>
      </c>
      <c r="O164" s="36">
        <f t="shared" si="41"/>
        <v>61105.23566027501</v>
      </c>
      <c r="P164" s="36">
        <f t="shared" si="42"/>
        <v>44143.924611625625</v>
      </c>
      <c r="Q164" s="48">
        <f t="shared" si="38"/>
        <v>22243193.515476733</v>
      </c>
      <c r="R164" s="37"/>
      <c r="S164" s="65"/>
      <c r="T164" s="50"/>
      <c r="U164" s="35"/>
      <c r="V164" s="36"/>
      <c r="W164" s="36"/>
      <c r="X164" s="35"/>
      <c r="Y164" s="38"/>
      <c r="AY164" s="44">
        <f t="shared" si="36"/>
        <v>0</v>
      </c>
      <c r="AZ164" s="35">
        <v>146</v>
      </c>
      <c r="BA164" s="39">
        <f t="shared" si="43"/>
        <v>0</v>
      </c>
      <c r="BB164" s="15">
        <f t="shared" si="44"/>
        <v>0</v>
      </c>
      <c r="BC164" s="15">
        <f t="shared" si="35"/>
        <v>0</v>
      </c>
      <c r="BD164" s="36">
        <f t="shared" si="33"/>
        <v>0</v>
      </c>
      <c r="BE164" s="15">
        <f t="shared" si="34"/>
        <v>0</v>
      </c>
      <c r="BF164" s="36">
        <f t="shared" si="40"/>
        <v>61105.23566027501</v>
      </c>
      <c r="BG164" s="36">
        <f t="shared" si="40"/>
        <v>44143.924611625625</v>
      </c>
      <c r="BH164" s="35">
        <f t="shared" si="39"/>
        <v>0</v>
      </c>
    </row>
    <row r="165" spans="12:60" ht="20.25" customHeight="1">
      <c r="L165" s="64"/>
      <c r="M165" s="50">
        <v>147</v>
      </c>
      <c r="N165" s="36">
        <f t="shared" si="45"/>
        <v>105249.16027190063</v>
      </c>
      <c r="O165" s="36">
        <f t="shared" si="41"/>
        <v>61226.17310585265</v>
      </c>
      <c r="P165" s="36">
        <f t="shared" si="42"/>
        <v>44022.987166047984</v>
      </c>
      <c r="Q165" s="48">
        <f t="shared" si="38"/>
        <v>22181967.342370883</v>
      </c>
      <c r="R165" s="37"/>
      <c r="S165" s="65"/>
      <c r="T165" s="50"/>
      <c r="U165" s="35"/>
      <c r="V165" s="36"/>
      <c r="W165" s="36"/>
      <c r="X165" s="35"/>
      <c r="Y165" s="38"/>
      <c r="AY165" s="44">
        <f t="shared" si="36"/>
        <v>0</v>
      </c>
      <c r="AZ165" s="35">
        <v>147</v>
      </c>
      <c r="BA165" s="39">
        <f t="shared" si="43"/>
        <v>0</v>
      </c>
      <c r="BB165" s="15">
        <f t="shared" si="44"/>
        <v>0</v>
      </c>
      <c r="BC165" s="15">
        <f t="shared" si="35"/>
        <v>0</v>
      </c>
      <c r="BD165" s="36">
        <f t="shared" si="33"/>
        <v>0</v>
      </c>
      <c r="BE165" s="15">
        <f t="shared" si="34"/>
        <v>0</v>
      </c>
      <c r="BF165" s="36">
        <f t="shared" si="40"/>
        <v>61226.17310585265</v>
      </c>
      <c r="BG165" s="36">
        <f t="shared" si="40"/>
        <v>44022.987166047984</v>
      </c>
      <c r="BH165" s="35">
        <f t="shared" si="39"/>
        <v>0</v>
      </c>
    </row>
    <row r="166" spans="12:60" ht="20.25" customHeight="1">
      <c r="L166" s="64"/>
      <c r="M166" s="50">
        <v>148</v>
      </c>
      <c r="N166" s="36">
        <f t="shared" si="45"/>
        <v>105249.16027190063</v>
      </c>
      <c r="O166" s="36">
        <f t="shared" si="41"/>
        <v>61347.34990679128</v>
      </c>
      <c r="P166" s="36">
        <f t="shared" si="42"/>
        <v>43901.810365109355</v>
      </c>
      <c r="Q166" s="48">
        <f t="shared" si="38"/>
        <v>22120619.99246409</v>
      </c>
      <c r="R166" s="37"/>
      <c r="S166" s="65"/>
      <c r="T166" s="50"/>
      <c r="U166" s="35"/>
      <c r="V166" s="36"/>
      <c r="W166" s="36"/>
      <c r="X166" s="35"/>
      <c r="Y166" s="38"/>
      <c r="AY166" s="44">
        <f t="shared" si="36"/>
        <v>0</v>
      </c>
      <c r="AZ166" s="35">
        <v>148</v>
      </c>
      <c r="BA166" s="39">
        <f t="shared" si="43"/>
        <v>0</v>
      </c>
      <c r="BB166" s="15">
        <f t="shared" si="44"/>
        <v>0</v>
      </c>
      <c r="BC166" s="15">
        <f t="shared" si="35"/>
        <v>0</v>
      </c>
      <c r="BD166" s="36">
        <f t="shared" si="33"/>
        <v>0</v>
      </c>
      <c r="BE166" s="15">
        <f t="shared" si="34"/>
        <v>0</v>
      </c>
      <c r="BF166" s="36">
        <f t="shared" si="40"/>
        <v>61347.34990679128</v>
      </c>
      <c r="BG166" s="36">
        <f t="shared" si="40"/>
        <v>43901.810365109355</v>
      </c>
      <c r="BH166" s="35">
        <f t="shared" si="39"/>
        <v>0</v>
      </c>
    </row>
    <row r="167" spans="12:60" ht="20.25" customHeight="1">
      <c r="L167" s="64"/>
      <c r="M167" s="50">
        <v>149</v>
      </c>
      <c r="N167" s="36">
        <f t="shared" si="45"/>
        <v>105249.16027190063</v>
      </c>
      <c r="O167" s="36">
        <f t="shared" si="41"/>
        <v>61468.76653681515</v>
      </c>
      <c r="P167" s="36">
        <f t="shared" si="42"/>
        <v>43780.39373508548</v>
      </c>
      <c r="Q167" s="48">
        <f t="shared" si="38"/>
        <v>22059151.225927275</v>
      </c>
      <c r="R167" s="37"/>
      <c r="S167" s="65"/>
      <c r="T167" s="50"/>
      <c r="U167" s="35"/>
      <c r="V167" s="36"/>
      <c r="W167" s="36"/>
      <c r="X167" s="35"/>
      <c r="Y167" s="38"/>
      <c r="AY167" s="44">
        <f t="shared" si="36"/>
        <v>0</v>
      </c>
      <c r="AZ167" s="35">
        <v>149</v>
      </c>
      <c r="BA167" s="39">
        <f t="shared" si="43"/>
        <v>0</v>
      </c>
      <c r="BB167" s="15">
        <f t="shared" si="44"/>
        <v>0</v>
      </c>
      <c r="BC167" s="15">
        <f t="shared" si="35"/>
        <v>0</v>
      </c>
      <c r="BD167" s="36">
        <f t="shared" si="33"/>
        <v>0</v>
      </c>
      <c r="BE167" s="15">
        <f t="shared" si="34"/>
        <v>0</v>
      </c>
      <c r="BF167" s="36">
        <f t="shared" si="40"/>
        <v>61468.76653681515</v>
      </c>
      <c r="BG167" s="36">
        <f t="shared" si="40"/>
        <v>43780.39373508548</v>
      </c>
      <c r="BH167" s="35">
        <f t="shared" si="39"/>
        <v>0</v>
      </c>
    </row>
    <row r="168" spans="12:60" ht="20.25" customHeight="1">
      <c r="L168" s="64"/>
      <c r="M168" s="50">
        <v>150</v>
      </c>
      <c r="N168" s="36">
        <f t="shared" si="45"/>
        <v>105249.16027190063</v>
      </c>
      <c r="O168" s="36">
        <f t="shared" si="41"/>
        <v>61590.42347058593</v>
      </c>
      <c r="P168" s="36">
        <f t="shared" si="42"/>
        <v>43658.736801314706</v>
      </c>
      <c r="Q168" s="48">
        <f t="shared" si="38"/>
        <v>21997560.802456688</v>
      </c>
      <c r="R168" s="37"/>
      <c r="S168" s="65"/>
      <c r="T168" s="50">
        <v>25</v>
      </c>
      <c r="U168" s="36">
        <f>IF(X162&lt;0.01,0,U$162)</f>
        <v>0</v>
      </c>
      <c r="V168" s="36">
        <f>IF(U168=0,0,-PPMT($G$9/2,T168,MAX($G$8*2),$P$9))</f>
        <v>0</v>
      </c>
      <c r="W168" s="36">
        <f>IF(U168=0,0,-IPMT($G$9/2,T168,MAX($G$8*2),$P$9))</f>
        <v>0</v>
      </c>
      <c r="X168" s="36">
        <f>IF(X162&lt;0,0,X162-V168)</f>
        <v>0</v>
      </c>
      <c r="Y168" s="37"/>
      <c r="AY168" s="44">
        <f t="shared" si="36"/>
        <v>0</v>
      </c>
      <c r="AZ168" s="35">
        <v>150</v>
      </c>
      <c r="BA168" s="39">
        <f t="shared" si="43"/>
        <v>0</v>
      </c>
      <c r="BB168" s="15">
        <f t="shared" si="44"/>
        <v>0</v>
      </c>
      <c r="BC168" s="15">
        <f t="shared" si="35"/>
        <v>0</v>
      </c>
      <c r="BD168" s="36">
        <f t="shared" si="33"/>
        <v>0</v>
      </c>
      <c r="BE168" s="15">
        <f t="shared" si="34"/>
        <v>0</v>
      </c>
      <c r="BF168" s="36">
        <f t="shared" si="40"/>
        <v>61590.42347058593</v>
      </c>
      <c r="BG168" s="36">
        <f t="shared" si="40"/>
        <v>43658.736801314706</v>
      </c>
      <c r="BH168" s="35">
        <f t="shared" si="39"/>
        <v>0</v>
      </c>
    </row>
    <row r="169" spans="12:60" ht="20.25" customHeight="1">
      <c r="L169" s="64"/>
      <c r="M169" s="50">
        <v>151</v>
      </c>
      <c r="N169" s="36">
        <f t="shared" si="45"/>
        <v>105249.16027190063</v>
      </c>
      <c r="O169" s="36">
        <f t="shared" si="41"/>
        <v>61712.32118370481</v>
      </c>
      <c r="P169" s="36">
        <f t="shared" si="42"/>
        <v>43536.839088195826</v>
      </c>
      <c r="Q169" s="48">
        <f t="shared" si="38"/>
        <v>21935848.481272984</v>
      </c>
      <c r="R169" s="37"/>
      <c r="S169" s="65"/>
      <c r="T169" s="50"/>
      <c r="U169" s="35"/>
      <c r="V169" s="36"/>
      <c r="W169" s="36"/>
      <c r="X169" s="35"/>
      <c r="Y169" s="38"/>
      <c r="AY169" s="44">
        <f t="shared" si="36"/>
        <v>0</v>
      </c>
      <c r="AZ169" s="35">
        <v>151</v>
      </c>
      <c r="BA169" s="39">
        <f t="shared" si="43"/>
        <v>0</v>
      </c>
      <c r="BB169" s="15">
        <f t="shared" si="44"/>
        <v>0</v>
      </c>
      <c r="BC169" s="15">
        <f t="shared" si="35"/>
        <v>0</v>
      </c>
      <c r="BD169" s="36">
        <f t="shared" si="33"/>
        <v>0</v>
      </c>
      <c r="BE169" s="15">
        <f t="shared" si="34"/>
        <v>0</v>
      </c>
      <c r="BF169" s="36">
        <f t="shared" si="40"/>
        <v>61712.32118370481</v>
      </c>
      <c r="BG169" s="36">
        <f t="shared" si="40"/>
        <v>43536.839088195826</v>
      </c>
      <c r="BH169" s="35">
        <f t="shared" si="39"/>
        <v>0</v>
      </c>
    </row>
    <row r="170" spans="12:60" ht="20.25" customHeight="1">
      <c r="L170" s="64"/>
      <c r="M170" s="50">
        <v>152</v>
      </c>
      <c r="N170" s="36">
        <f t="shared" si="45"/>
        <v>105249.16027190063</v>
      </c>
      <c r="O170" s="36">
        <f t="shared" si="41"/>
        <v>61834.460152714215</v>
      </c>
      <c r="P170" s="36">
        <f t="shared" si="42"/>
        <v>43414.70011918642</v>
      </c>
      <c r="Q170" s="48">
        <f t="shared" si="38"/>
        <v>21874014.02112027</v>
      </c>
      <c r="R170" s="37"/>
      <c r="S170" s="65"/>
      <c r="T170" s="50"/>
      <c r="U170" s="35"/>
      <c r="V170" s="36"/>
      <c r="W170" s="36"/>
      <c r="X170" s="35"/>
      <c r="Y170" s="38"/>
      <c r="AY170" s="44">
        <f t="shared" si="36"/>
        <v>0</v>
      </c>
      <c r="AZ170" s="35">
        <v>152</v>
      </c>
      <c r="BA170" s="39">
        <f t="shared" si="43"/>
        <v>0</v>
      </c>
      <c r="BB170" s="15">
        <f t="shared" si="44"/>
        <v>0</v>
      </c>
      <c r="BC170" s="15">
        <f t="shared" si="35"/>
        <v>0</v>
      </c>
      <c r="BD170" s="36">
        <f t="shared" si="33"/>
        <v>0</v>
      </c>
      <c r="BE170" s="15">
        <f t="shared" si="34"/>
        <v>0</v>
      </c>
      <c r="BF170" s="36">
        <f t="shared" si="40"/>
        <v>61834.460152714215</v>
      </c>
      <c r="BG170" s="36">
        <f t="shared" si="40"/>
        <v>43414.70011918642</v>
      </c>
      <c r="BH170" s="35">
        <f t="shared" si="39"/>
        <v>0</v>
      </c>
    </row>
    <row r="171" spans="12:60" ht="20.25" customHeight="1">
      <c r="L171" s="64"/>
      <c r="M171" s="50">
        <v>153</v>
      </c>
      <c r="N171" s="36">
        <f t="shared" si="45"/>
        <v>105249.16027190063</v>
      </c>
      <c r="O171" s="36">
        <f t="shared" si="41"/>
        <v>61956.84085509979</v>
      </c>
      <c r="P171" s="36">
        <f t="shared" si="42"/>
        <v>43292.31941680084</v>
      </c>
      <c r="Q171" s="48">
        <f t="shared" si="38"/>
        <v>21812057.18026517</v>
      </c>
      <c r="R171" s="37"/>
      <c r="S171" s="65"/>
      <c r="T171" s="50"/>
      <c r="U171" s="35"/>
      <c r="V171" s="36"/>
      <c r="W171" s="36"/>
      <c r="X171" s="35"/>
      <c r="Y171" s="38"/>
      <c r="AY171" s="44">
        <f t="shared" si="36"/>
        <v>0</v>
      </c>
      <c r="AZ171" s="35">
        <v>153</v>
      </c>
      <c r="BA171" s="39">
        <f t="shared" si="43"/>
        <v>0</v>
      </c>
      <c r="BB171" s="15">
        <f t="shared" si="44"/>
        <v>0</v>
      </c>
      <c r="BC171" s="15">
        <f t="shared" si="35"/>
        <v>0</v>
      </c>
      <c r="BD171" s="36">
        <f t="shared" si="33"/>
        <v>0</v>
      </c>
      <c r="BE171" s="15">
        <f t="shared" si="34"/>
        <v>0</v>
      </c>
      <c r="BF171" s="36">
        <f t="shared" si="40"/>
        <v>61956.84085509979</v>
      </c>
      <c r="BG171" s="36">
        <f t="shared" si="40"/>
        <v>43292.31941680084</v>
      </c>
      <c r="BH171" s="35">
        <f t="shared" si="39"/>
        <v>0</v>
      </c>
    </row>
    <row r="172" spans="12:60" ht="20.25" customHeight="1">
      <c r="L172" s="64"/>
      <c r="M172" s="50">
        <v>154</v>
      </c>
      <c r="N172" s="36">
        <f t="shared" si="45"/>
        <v>105249.16027190063</v>
      </c>
      <c r="O172" s="36">
        <f t="shared" si="41"/>
        <v>62079.46376929217</v>
      </c>
      <c r="P172" s="36">
        <f t="shared" si="42"/>
        <v>43169.696502608465</v>
      </c>
      <c r="Q172" s="48">
        <f t="shared" si="38"/>
        <v>21749977.71649588</v>
      </c>
      <c r="R172" s="37"/>
      <c r="S172" s="65"/>
      <c r="T172" s="50"/>
      <c r="U172" s="35"/>
      <c r="V172" s="36"/>
      <c r="W172" s="36"/>
      <c r="X172" s="35"/>
      <c r="Y172" s="38"/>
      <c r="AY172" s="44">
        <f t="shared" si="36"/>
        <v>0</v>
      </c>
      <c r="AZ172" s="35">
        <v>154</v>
      </c>
      <c r="BA172" s="39">
        <f t="shared" si="43"/>
        <v>0</v>
      </c>
      <c r="BB172" s="15">
        <f t="shared" si="44"/>
        <v>0</v>
      </c>
      <c r="BC172" s="15">
        <f t="shared" si="35"/>
        <v>0</v>
      </c>
      <c r="BD172" s="36">
        <f t="shared" si="33"/>
        <v>0</v>
      </c>
      <c r="BE172" s="15">
        <f t="shared" si="34"/>
        <v>0</v>
      </c>
      <c r="BF172" s="36">
        <f t="shared" si="40"/>
        <v>62079.46376929217</v>
      </c>
      <c r="BG172" s="36">
        <f t="shared" si="40"/>
        <v>43169.696502608465</v>
      </c>
      <c r="BH172" s="35">
        <f t="shared" si="39"/>
        <v>0</v>
      </c>
    </row>
    <row r="173" spans="12:60" ht="20.25" customHeight="1">
      <c r="L173" s="64"/>
      <c r="M173" s="50">
        <v>155</v>
      </c>
      <c r="N173" s="36">
        <f t="shared" si="45"/>
        <v>105249.16027190063</v>
      </c>
      <c r="O173" s="36">
        <f t="shared" si="41"/>
        <v>62202.32937466889</v>
      </c>
      <c r="P173" s="36">
        <f t="shared" si="42"/>
        <v>43046.830897231746</v>
      </c>
      <c r="Q173" s="48">
        <f t="shared" si="38"/>
        <v>21687775.38712121</v>
      </c>
      <c r="R173" s="37"/>
      <c r="S173" s="65"/>
      <c r="T173" s="50"/>
      <c r="U173" s="35"/>
      <c r="V173" s="36"/>
      <c r="W173" s="36"/>
      <c r="X173" s="35"/>
      <c r="Y173" s="38"/>
      <c r="AY173" s="44">
        <f t="shared" si="36"/>
        <v>0</v>
      </c>
      <c r="AZ173" s="35">
        <v>155</v>
      </c>
      <c r="BA173" s="39">
        <f t="shared" si="43"/>
        <v>0</v>
      </c>
      <c r="BB173" s="15">
        <f t="shared" si="44"/>
        <v>0</v>
      </c>
      <c r="BC173" s="15">
        <f t="shared" si="35"/>
        <v>0</v>
      </c>
      <c r="BD173" s="36">
        <f t="shared" si="33"/>
        <v>0</v>
      </c>
      <c r="BE173" s="15">
        <f t="shared" si="34"/>
        <v>0</v>
      </c>
      <c r="BF173" s="36">
        <f t="shared" si="40"/>
        <v>62202.32937466889</v>
      </c>
      <c r="BG173" s="36">
        <f t="shared" si="40"/>
        <v>43046.830897231746</v>
      </c>
      <c r="BH173" s="35">
        <f t="shared" si="39"/>
        <v>0</v>
      </c>
    </row>
    <row r="174" spans="12:60" ht="20.25" customHeight="1">
      <c r="L174" s="64"/>
      <c r="M174" s="50">
        <v>156</v>
      </c>
      <c r="N174" s="36">
        <f t="shared" si="45"/>
        <v>105249.16027190063</v>
      </c>
      <c r="O174" s="36">
        <f t="shared" si="41"/>
        <v>62325.43815155625</v>
      </c>
      <c r="P174" s="36">
        <f t="shared" si="42"/>
        <v>42923.722120344384</v>
      </c>
      <c r="Q174" s="48">
        <f t="shared" si="38"/>
        <v>21625449.948969655</v>
      </c>
      <c r="R174" s="37"/>
      <c r="S174" s="65"/>
      <c r="T174" s="50">
        <v>26</v>
      </c>
      <c r="U174" s="36">
        <f>IF(X168&lt;0.01,0,U$168)</f>
        <v>0</v>
      </c>
      <c r="V174" s="36">
        <f>IF(U174=0,0,-PPMT($G$9/2,T174,MAX($G$8*2),$P$9))</f>
        <v>0</v>
      </c>
      <c r="W174" s="36">
        <f>IF(U174=0,0,-IPMT($G$9/2,T174,MAX($G$8*2),$P$9))</f>
        <v>0</v>
      </c>
      <c r="X174" s="36">
        <f>IF(X168&lt;0,0,X168-V174)</f>
        <v>0</v>
      </c>
      <c r="Y174" s="37"/>
      <c r="AY174" s="44">
        <f t="shared" si="36"/>
        <v>0</v>
      </c>
      <c r="AZ174" s="35">
        <v>156</v>
      </c>
      <c r="BA174" s="39">
        <f t="shared" si="43"/>
        <v>0</v>
      </c>
      <c r="BB174" s="15">
        <f t="shared" si="44"/>
        <v>0</v>
      </c>
      <c r="BC174" s="15">
        <f t="shared" si="35"/>
        <v>0</v>
      </c>
      <c r="BD174" s="36">
        <f t="shared" si="33"/>
        <v>0</v>
      </c>
      <c r="BE174" s="15">
        <f t="shared" si="34"/>
        <v>0</v>
      </c>
      <c r="BF174" s="36">
        <f t="shared" si="40"/>
        <v>62325.43815155625</v>
      </c>
      <c r="BG174" s="36">
        <f t="shared" si="40"/>
        <v>42923.722120344384</v>
      </c>
      <c r="BH174" s="35">
        <f t="shared" si="39"/>
        <v>0</v>
      </c>
    </row>
    <row r="175" spans="12:60" ht="20.25" customHeight="1">
      <c r="L175" s="67" t="s">
        <v>50</v>
      </c>
      <c r="M175" s="50">
        <v>157</v>
      </c>
      <c r="N175" s="36">
        <f t="shared" si="45"/>
        <v>105249.16027190063</v>
      </c>
      <c r="O175" s="36">
        <f t="shared" si="41"/>
        <v>62448.79058123122</v>
      </c>
      <c r="P175" s="36">
        <f t="shared" si="42"/>
        <v>42800.36969066942</v>
      </c>
      <c r="Q175" s="48">
        <f t="shared" si="38"/>
        <v>21563001.158388425</v>
      </c>
      <c r="R175" s="37"/>
      <c r="S175" s="68" t="s">
        <v>50</v>
      </c>
      <c r="T175" s="50"/>
      <c r="U175" s="35"/>
      <c r="V175" s="36"/>
      <c r="W175" s="36"/>
      <c r="X175" s="35"/>
      <c r="Y175" s="38"/>
      <c r="AY175" s="44">
        <f t="shared" si="36"/>
        <v>0</v>
      </c>
      <c r="AZ175" s="35">
        <v>157</v>
      </c>
      <c r="BA175" s="39">
        <f t="shared" si="43"/>
        <v>0</v>
      </c>
      <c r="BB175" s="15">
        <f t="shared" si="44"/>
        <v>0</v>
      </c>
      <c r="BC175" s="15">
        <f t="shared" si="35"/>
        <v>0</v>
      </c>
      <c r="BD175" s="36">
        <f t="shared" si="33"/>
        <v>0</v>
      </c>
      <c r="BE175" s="15">
        <f t="shared" si="34"/>
        <v>0</v>
      </c>
      <c r="BF175" s="36">
        <f t="shared" si="40"/>
        <v>62448.79058123122</v>
      </c>
      <c r="BG175" s="36">
        <f t="shared" si="40"/>
        <v>42800.36969066942</v>
      </c>
      <c r="BH175" s="35">
        <f t="shared" si="39"/>
        <v>0</v>
      </c>
    </row>
    <row r="176" spans="12:60" ht="20.25" customHeight="1">
      <c r="L176" s="67"/>
      <c r="M176" s="50">
        <v>158</v>
      </c>
      <c r="N176" s="36">
        <f t="shared" si="45"/>
        <v>105249.16027190063</v>
      </c>
      <c r="O176" s="36">
        <f t="shared" si="41"/>
        <v>62572.38714592322</v>
      </c>
      <c r="P176" s="36">
        <f t="shared" si="42"/>
        <v>42676.773125977415</v>
      </c>
      <c r="Q176" s="48">
        <f t="shared" si="38"/>
        <v>21500428.771242503</v>
      </c>
      <c r="R176" s="37"/>
      <c r="S176" s="68"/>
      <c r="T176" s="50"/>
      <c r="U176" s="35"/>
      <c r="V176" s="36"/>
      <c r="W176" s="36"/>
      <c r="X176" s="35"/>
      <c r="Y176" s="38"/>
      <c r="AY176" s="44">
        <f t="shared" si="36"/>
        <v>0</v>
      </c>
      <c r="AZ176" s="35">
        <v>158</v>
      </c>
      <c r="BA176" s="39">
        <f t="shared" si="43"/>
        <v>0</v>
      </c>
      <c r="BB176" s="15">
        <f t="shared" si="44"/>
        <v>0</v>
      </c>
      <c r="BC176" s="15">
        <f t="shared" si="35"/>
        <v>0</v>
      </c>
      <c r="BD176" s="36">
        <f t="shared" si="33"/>
        <v>0</v>
      </c>
      <c r="BE176" s="15">
        <f t="shared" si="34"/>
        <v>0</v>
      </c>
      <c r="BF176" s="36">
        <f t="shared" si="40"/>
        <v>62572.38714592322</v>
      </c>
      <c r="BG176" s="36">
        <f t="shared" si="40"/>
        <v>42676.773125977415</v>
      </c>
      <c r="BH176" s="35">
        <f t="shared" si="39"/>
        <v>0</v>
      </c>
    </row>
    <row r="177" spans="12:60" ht="20.25" customHeight="1">
      <c r="L177" s="67"/>
      <c r="M177" s="50">
        <v>159</v>
      </c>
      <c r="N177" s="36">
        <f t="shared" si="45"/>
        <v>105249.16027190063</v>
      </c>
      <c r="O177" s="36">
        <f t="shared" si="41"/>
        <v>62696.2283288162</v>
      </c>
      <c r="P177" s="36">
        <f t="shared" si="42"/>
        <v>42552.93194308443</v>
      </c>
      <c r="Q177" s="48">
        <f t="shared" si="38"/>
        <v>21437732.542913686</v>
      </c>
      <c r="R177" s="37"/>
      <c r="S177" s="68"/>
      <c r="T177" s="50"/>
      <c r="U177" s="35"/>
      <c r="V177" s="36"/>
      <c r="W177" s="36"/>
      <c r="X177" s="35"/>
      <c r="Y177" s="38"/>
      <c r="AY177" s="44">
        <f t="shared" si="36"/>
        <v>0</v>
      </c>
      <c r="AZ177" s="35">
        <v>159</v>
      </c>
      <c r="BA177" s="39">
        <f t="shared" si="43"/>
        <v>0</v>
      </c>
      <c r="BB177" s="15">
        <f t="shared" si="44"/>
        <v>0</v>
      </c>
      <c r="BC177" s="15">
        <f t="shared" si="35"/>
        <v>0</v>
      </c>
      <c r="BD177" s="36">
        <f aca="true" t="shared" si="46" ref="BD177:BD240">BB177-BC177</f>
        <v>0</v>
      </c>
      <c r="BE177" s="15">
        <f aca="true" t="shared" si="47" ref="BE177:BE240">IF(BC177&gt;0,BG177,0)</f>
        <v>0</v>
      </c>
      <c r="BF177" s="36">
        <f t="shared" si="40"/>
        <v>62696.2283288162</v>
      </c>
      <c r="BG177" s="36">
        <f t="shared" si="40"/>
        <v>42552.93194308443</v>
      </c>
      <c r="BH177" s="35">
        <f t="shared" si="39"/>
        <v>0</v>
      </c>
    </row>
    <row r="178" spans="12:60" ht="20.25" customHeight="1">
      <c r="L178" s="67"/>
      <c r="M178" s="50">
        <v>160</v>
      </c>
      <c r="N178" s="36">
        <f t="shared" si="45"/>
        <v>105249.16027190063</v>
      </c>
      <c r="O178" s="36">
        <f t="shared" si="41"/>
        <v>62820.31461405031</v>
      </c>
      <c r="P178" s="36">
        <f t="shared" si="42"/>
        <v>42428.845657850325</v>
      </c>
      <c r="Q178" s="48">
        <f t="shared" si="38"/>
        <v>21374912.228299636</v>
      </c>
      <c r="R178" s="37"/>
      <c r="S178" s="68"/>
      <c r="T178" s="50"/>
      <c r="U178" s="35"/>
      <c r="V178" s="36"/>
      <c r="W178" s="36"/>
      <c r="X178" s="35"/>
      <c r="Y178" s="38"/>
      <c r="AY178" s="44">
        <f t="shared" si="36"/>
        <v>0</v>
      </c>
      <c r="AZ178" s="35">
        <v>160</v>
      </c>
      <c r="BA178" s="39">
        <f t="shared" si="43"/>
        <v>0</v>
      </c>
      <c r="BB178" s="15">
        <f t="shared" si="44"/>
        <v>0</v>
      </c>
      <c r="BC178" s="15">
        <f aca="true" t="shared" si="48" ref="BC178:BC241">IF(BA178=1,BF178,IF(BB178&gt;0,BF178,0))</f>
        <v>0</v>
      </c>
      <c r="BD178" s="36">
        <f t="shared" si="46"/>
        <v>0</v>
      </c>
      <c r="BE178" s="15">
        <f t="shared" si="47"/>
        <v>0</v>
      </c>
      <c r="BF178" s="36">
        <f t="shared" si="40"/>
        <v>62820.31461405031</v>
      </c>
      <c r="BG178" s="36">
        <f t="shared" si="40"/>
        <v>42428.845657850325</v>
      </c>
      <c r="BH178" s="35">
        <f t="shared" si="39"/>
        <v>0</v>
      </c>
    </row>
    <row r="179" spans="12:60" ht="20.25" customHeight="1">
      <c r="L179" s="67"/>
      <c r="M179" s="50">
        <v>161</v>
      </c>
      <c r="N179" s="36">
        <f t="shared" si="45"/>
        <v>105249.16027190063</v>
      </c>
      <c r="O179" s="36">
        <f t="shared" si="41"/>
        <v>62944.64648672395</v>
      </c>
      <c r="P179" s="36">
        <f t="shared" si="42"/>
        <v>42304.513785176685</v>
      </c>
      <c r="Q179" s="48">
        <f t="shared" si="38"/>
        <v>21311967.58181291</v>
      </c>
      <c r="R179" s="37"/>
      <c r="S179" s="68"/>
      <c r="T179" s="50"/>
      <c r="U179" s="35"/>
      <c r="V179" s="36"/>
      <c r="W179" s="36"/>
      <c r="X179" s="35"/>
      <c r="Y179" s="38"/>
      <c r="AY179" s="44">
        <f t="shared" si="36"/>
        <v>0</v>
      </c>
      <c r="AZ179" s="35">
        <v>161</v>
      </c>
      <c r="BA179" s="39">
        <f t="shared" si="43"/>
        <v>0</v>
      </c>
      <c r="BB179" s="15">
        <f t="shared" si="44"/>
        <v>0</v>
      </c>
      <c r="BC179" s="15">
        <f t="shared" si="48"/>
        <v>0</v>
      </c>
      <c r="BD179" s="36">
        <f t="shared" si="46"/>
        <v>0</v>
      </c>
      <c r="BE179" s="15">
        <f t="shared" si="47"/>
        <v>0</v>
      </c>
      <c r="BF179" s="36">
        <f t="shared" si="40"/>
        <v>62944.64648672395</v>
      </c>
      <c r="BG179" s="36">
        <f t="shared" si="40"/>
        <v>42304.513785176685</v>
      </c>
      <c r="BH179" s="35">
        <f t="shared" si="39"/>
        <v>0</v>
      </c>
    </row>
    <row r="180" spans="12:60" ht="20.25" customHeight="1">
      <c r="L180" s="67"/>
      <c r="M180" s="50">
        <v>162</v>
      </c>
      <c r="N180" s="36">
        <f t="shared" si="45"/>
        <v>105249.16027190063</v>
      </c>
      <c r="O180" s="36">
        <f t="shared" si="41"/>
        <v>63069.224432895586</v>
      </c>
      <c r="P180" s="36">
        <f t="shared" si="42"/>
        <v>42179.93583900505</v>
      </c>
      <c r="Q180" s="48">
        <f t="shared" si="38"/>
        <v>21248898.357380014</v>
      </c>
      <c r="R180" s="37"/>
      <c r="S180" s="68"/>
      <c r="T180" s="50">
        <v>27</v>
      </c>
      <c r="U180" s="36">
        <f>IF(X174&lt;0.01,0,U$174)</f>
        <v>0</v>
      </c>
      <c r="V180" s="36">
        <f>IF(U180=0,0,-PPMT($G$9/2,T180,MAX($G$8*2),$P$9))</f>
        <v>0</v>
      </c>
      <c r="W180" s="36">
        <f>IF(U180=0,0,-IPMT($G$9/2,T180,MAX($G$8*2),$P$9))</f>
        <v>0</v>
      </c>
      <c r="X180" s="36">
        <f>IF(X174&lt;0,0,X174-V180)</f>
        <v>0</v>
      </c>
      <c r="Y180" s="37"/>
      <c r="AY180" s="44">
        <f t="shared" si="36"/>
        <v>0</v>
      </c>
      <c r="AZ180" s="35">
        <v>162</v>
      </c>
      <c r="BA180" s="39">
        <f t="shared" si="43"/>
        <v>0</v>
      </c>
      <c r="BB180" s="15">
        <f t="shared" si="44"/>
        <v>0</v>
      </c>
      <c r="BC180" s="15">
        <f t="shared" si="48"/>
        <v>0</v>
      </c>
      <c r="BD180" s="36">
        <f t="shared" si="46"/>
        <v>0</v>
      </c>
      <c r="BE180" s="15">
        <f t="shared" si="47"/>
        <v>0</v>
      </c>
      <c r="BF180" s="36">
        <f t="shared" si="40"/>
        <v>63069.224432895586</v>
      </c>
      <c r="BG180" s="36">
        <f t="shared" si="40"/>
        <v>42179.93583900505</v>
      </c>
      <c r="BH180" s="35">
        <f t="shared" si="39"/>
        <v>0</v>
      </c>
    </row>
    <row r="181" spans="12:60" ht="20.25" customHeight="1">
      <c r="L181" s="67"/>
      <c r="M181" s="50">
        <v>163</v>
      </c>
      <c r="N181" s="36">
        <f t="shared" si="45"/>
        <v>105249.16027190063</v>
      </c>
      <c r="O181" s="36">
        <f t="shared" si="41"/>
        <v>63194.04893958569</v>
      </c>
      <c r="P181" s="36">
        <f t="shared" si="42"/>
        <v>42055.11133231494</v>
      </c>
      <c r="Q181" s="48">
        <f t="shared" si="38"/>
        <v>21185704.30844043</v>
      </c>
      <c r="R181" s="37"/>
      <c r="S181" s="68"/>
      <c r="T181" s="50"/>
      <c r="U181" s="35"/>
      <c r="V181" s="36"/>
      <c r="W181" s="36"/>
      <c r="X181" s="35"/>
      <c r="Y181" s="38"/>
      <c r="AY181" s="44">
        <f t="shared" si="36"/>
        <v>0</v>
      </c>
      <c r="AZ181" s="35">
        <v>163</v>
      </c>
      <c r="BA181" s="39">
        <f t="shared" si="43"/>
        <v>0</v>
      </c>
      <c r="BB181" s="15">
        <f t="shared" si="44"/>
        <v>0</v>
      </c>
      <c r="BC181" s="15">
        <f t="shared" si="48"/>
        <v>0</v>
      </c>
      <c r="BD181" s="36">
        <f t="shared" si="46"/>
        <v>0</v>
      </c>
      <c r="BE181" s="15">
        <f t="shared" si="47"/>
        <v>0</v>
      </c>
      <c r="BF181" s="36">
        <f t="shared" si="40"/>
        <v>63194.04893958569</v>
      </c>
      <c r="BG181" s="36">
        <f t="shared" si="40"/>
        <v>42055.11133231494</v>
      </c>
      <c r="BH181" s="35">
        <f t="shared" si="39"/>
        <v>0</v>
      </c>
    </row>
    <row r="182" spans="12:60" ht="20.25" customHeight="1">
      <c r="L182" s="67"/>
      <c r="M182" s="50">
        <v>164</v>
      </c>
      <c r="N182" s="36">
        <f t="shared" si="45"/>
        <v>105249.16027190063</v>
      </c>
      <c r="O182" s="36">
        <f t="shared" si="41"/>
        <v>63319.120494778625</v>
      </c>
      <c r="P182" s="36">
        <f t="shared" si="42"/>
        <v>41930.03977712201</v>
      </c>
      <c r="Q182" s="48">
        <f t="shared" si="38"/>
        <v>21122385.18794565</v>
      </c>
      <c r="R182" s="37"/>
      <c r="S182" s="68"/>
      <c r="T182" s="50"/>
      <c r="U182" s="35"/>
      <c r="V182" s="36"/>
      <c r="W182" s="36"/>
      <c r="X182" s="35"/>
      <c r="Y182" s="38"/>
      <c r="AY182" s="44">
        <f t="shared" si="36"/>
        <v>0</v>
      </c>
      <c r="AZ182" s="35">
        <v>164</v>
      </c>
      <c r="BA182" s="39">
        <f t="shared" si="43"/>
        <v>0</v>
      </c>
      <c r="BB182" s="15">
        <f t="shared" si="44"/>
        <v>0</v>
      </c>
      <c r="BC182" s="15">
        <f t="shared" si="48"/>
        <v>0</v>
      </c>
      <c r="BD182" s="36">
        <f t="shared" si="46"/>
        <v>0</v>
      </c>
      <c r="BE182" s="15">
        <f t="shared" si="47"/>
        <v>0</v>
      </c>
      <c r="BF182" s="36">
        <f t="shared" si="40"/>
        <v>63319.120494778625</v>
      </c>
      <c r="BG182" s="36">
        <f t="shared" si="40"/>
        <v>41930.03977712201</v>
      </c>
      <c r="BH182" s="35">
        <f t="shared" si="39"/>
        <v>0</v>
      </c>
    </row>
    <row r="183" spans="12:60" ht="20.25" customHeight="1">
      <c r="L183" s="67"/>
      <c r="M183" s="50">
        <v>165</v>
      </c>
      <c r="N183" s="36">
        <f t="shared" si="45"/>
        <v>105249.16027190063</v>
      </c>
      <c r="O183" s="36">
        <f t="shared" si="41"/>
        <v>63444.43958742452</v>
      </c>
      <c r="P183" s="36">
        <f t="shared" si="42"/>
        <v>41804.72068447612</v>
      </c>
      <c r="Q183" s="48">
        <f t="shared" si="38"/>
        <v>21058940.748358224</v>
      </c>
      <c r="R183" s="37"/>
      <c r="S183" s="68"/>
      <c r="T183" s="50"/>
      <c r="U183" s="35"/>
      <c r="V183" s="36"/>
      <c r="W183" s="36"/>
      <c r="X183" s="35"/>
      <c r="Y183" s="38"/>
      <c r="AY183" s="44">
        <f t="shared" si="36"/>
        <v>0</v>
      </c>
      <c r="AZ183" s="35">
        <v>165</v>
      </c>
      <c r="BA183" s="39">
        <f t="shared" si="43"/>
        <v>0</v>
      </c>
      <c r="BB183" s="15">
        <f t="shared" si="44"/>
        <v>0</v>
      </c>
      <c r="BC183" s="15">
        <f t="shared" si="48"/>
        <v>0</v>
      </c>
      <c r="BD183" s="36">
        <f t="shared" si="46"/>
        <v>0</v>
      </c>
      <c r="BE183" s="15">
        <f t="shared" si="47"/>
        <v>0</v>
      </c>
      <c r="BF183" s="36">
        <f t="shared" si="40"/>
        <v>63444.43958742452</v>
      </c>
      <c r="BG183" s="36">
        <f t="shared" si="40"/>
        <v>41804.72068447612</v>
      </c>
      <c r="BH183" s="35">
        <f t="shared" si="39"/>
        <v>0</v>
      </c>
    </row>
    <row r="184" spans="12:60" ht="20.25" customHeight="1">
      <c r="L184" s="67"/>
      <c r="M184" s="50">
        <v>166</v>
      </c>
      <c r="N184" s="36">
        <f t="shared" si="45"/>
        <v>105249.16027190063</v>
      </c>
      <c r="O184" s="36">
        <f t="shared" si="41"/>
        <v>63570.00670744132</v>
      </c>
      <c r="P184" s="36">
        <f t="shared" si="42"/>
        <v>41679.15356445932</v>
      </c>
      <c r="Q184" s="48">
        <f t="shared" si="38"/>
        <v>20995370.741650783</v>
      </c>
      <c r="R184" s="37"/>
      <c r="S184" s="68"/>
      <c r="T184" s="50"/>
      <c r="U184" s="35"/>
      <c r="V184" s="36"/>
      <c r="W184" s="36"/>
      <c r="X184" s="35"/>
      <c r="Y184" s="38"/>
      <c r="AY184" s="44">
        <f t="shared" si="36"/>
        <v>0</v>
      </c>
      <c r="AZ184" s="35">
        <v>166</v>
      </c>
      <c r="BA184" s="39">
        <f t="shared" si="43"/>
        <v>0</v>
      </c>
      <c r="BB184" s="15">
        <f t="shared" si="44"/>
        <v>0</v>
      </c>
      <c r="BC184" s="15">
        <f t="shared" si="48"/>
        <v>0</v>
      </c>
      <c r="BD184" s="36">
        <f t="shared" si="46"/>
        <v>0</v>
      </c>
      <c r="BE184" s="15">
        <f t="shared" si="47"/>
        <v>0</v>
      </c>
      <c r="BF184" s="36">
        <f t="shared" si="40"/>
        <v>63570.00670744132</v>
      </c>
      <c r="BG184" s="36">
        <f t="shared" si="40"/>
        <v>41679.15356445932</v>
      </c>
      <c r="BH184" s="35">
        <f t="shared" si="39"/>
        <v>0</v>
      </c>
    </row>
    <row r="185" spans="12:60" ht="20.25" customHeight="1">
      <c r="L185" s="67"/>
      <c r="M185" s="50">
        <v>167</v>
      </c>
      <c r="N185" s="36">
        <f t="shared" si="45"/>
        <v>105249.16027190063</v>
      </c>
      <c r="O185" s="36">
        <f t="shared" si="41"/>
        <v>63695.82234571645</v>
      </c>
      <c r="P185" s="36">
        <f t="shared" si="42"/>
        <v>41553.337926184184</v>
      </c>
      <c r="Q185" s="48">
        <f t="shared" si="38"/>
        <v>20931674.919305068</v>
      </c>
      <c r="R185" s="37"/>
      <c r="S185" s="68"/>
      <c r="T185" s="50"/>
      <c r="U185" s="35"/>
      <c r="V185" s="36"/>
      <c r="W185" s="36"/>
      <c r="X185" s="35"/>
      <c r="Y185" s="38"/>
      <c r="AY185" s="44">
        <f t="shared" si="36"/>
        <v>0</v>
      </c>
      <c r="AZ185" s="35">
        <v>167</v>
      </c>
      <c r="BA185" s="39">
        <f t="shared" si="43"/>
        <v>0</v>
      </c>
      <c r="BB185" s="15">
        <f t="shared" si="44"/>
        <v>0</v>
      </c>
      <c r="BC185" s="15">
        <f t="shared" si="48"/>
        <v>0</v>
      </c>
      <c r="BD185" s="36">
        <f t="shared" si="46"/>
        <v>0</v>
      </c>
      <c r="BE185" s="15">
        <f t="shared" si="47"/>
        <v>0</v>
      </c>
      <c r="BF185" s="36">
        <f t="shared" si="40"/>
        <v>63695.82234571645</v>
      </c>
      <c r="BG185" s="36">
        <f t="shared" si="40"/>
        <v>41553.337926184184</v>
      </c>
      <c r="BH185" s="35">
        <f t="shared" si="39"/>
        <v>0</v>
      </c>
    </row>
    <row r="186" spans="12:60" ht="20.25" customHeight="1">
      <c r="L186" s="67"/>
      <c r="M186" s="50">
        <v>168</v>
      </c>
      <c r="N186" s="36">
        <f t="shared" si="45"/>
        <v>105249.16027190063</v>
      </c>
      <c r="O186" s="36">
        <f t="shared" si="41"/>
        <v>63821.88699410901</v>
      </c>
      <c r="P186" s="36">
        <f t="shared" si="42"/>
        <v>41427.273277791624</v>
      </c>
      <c r="Q186" s="48">
        <f t="shared" si="38"/>
        <v>20867853.03231096</v>
      </c>
      <c r="R186" s="37"/>
      <c r="S186" s="68"/>
      <c r="T186" s="50">
        <v>28</v>
      </c>
      <c r="U186" s="36">
        <f>IF(X180&lt;0.01,0,U$180)</f>
        <v>0</v>
      </c>
      <c r="V186" s="36">
        <f>IF(U186=0,0,-PPMT($G$9/2,T186,MAX($G$8*2),$P$9))</f>
        <v>0</v>
      </c>
      <c r="W186" s="36">
        <f>IF(U186=0,0,-IPMT($G$9/2,T186,MAX($G$8*2),$P$9))</f>
        <v>0</v>
      </c>
      <c r="X186" s="36">
        <f>IF(X180&lt;0,0,X180-V186)</f>
        <v>0</v>
      </c>
      <c r="Y186" s="37"/>
      <c r="AY186" s="44">
        <f t="shared" si="36"/>
        <v>0</v>
      </c>
      <c r="AZ186" s="35">
        <v>168</v>
      </c>
      <c r="BA186" s="39">
        <f t="shared" si="43"/>
        <v>0</v>
      </c>
      <c r="BB186" s="15">
        <f t="shared" si="44"/>
        <v>0</v>
      </c>
      <c r="BC186" s="15">
        <f t="shared" si="48"/>
        <v>0</v>
      </c>
      <c r="BD186" s="36">
        <f t="shared" si="46"/>
        <v>0</v>
      </c>
      <c r="BE186" s="15">
        <f t="shared" si="47"/>
        <v>0</v>
      </c>
      <c r="BF186" s="36">
        <f t="shared" si="40"/>
        <v>63821.88699410901</v>
      </c>
      <c r="BG186" s="36">
        <f t="shared" si="40"/>
        <v>41427.273277791624</v>
      </c>
      <c r="BH186" s="35">
        <f t="shared" si="39"/>
        <v>0</v>
      </c>
    </row>
    <row r="187" spans="12:60" ht="20.25" customHeight="1">
      <c r="L187" s="64" t="s">
        <v>51</v>
      </c>
      <c r="M187" s="50">
        <v>169</v>
      </c>
      <c r="N187" s="36">
        <f t="shared" si="45"/>
        <v>105249.16027190063</v>
      </c>
      <c r="O187" s="36">
        <f t="shared" si="41"/>
        <v>63948.201145451516</v>
      </c>
      <c r="P187" s="36">
        <f t="shared" si="42"/>
        <v>41300.95912644912</v>
      </c>
      <c r="Q187" s="48">
        <f t="shared" si="38"/>
        <v>20803904.831165507</v>
      </c>
      <c r="R187" s="37"/>
      <c r="S187" s="65" t="s">
        <v>51</v>
      </c>
      <c r="T187" s="50"/>
      <c r="U187" s="35"/>
      <c r="V187" s="36"/>
      <c r="W187" s="36"/>
      <c r="X187" s="35"/>
      <c r="Y187" s="38"/>
      <c r="AY187" s="44">
        <f t="shared" si="36"/>
        <v>0</v>
      </c>
      <c r="AZ187" s="35">
        <v>169</v>
      </c>
      <c r="BA187" s="39">
        <f t="shared" si="43"/>
        <v>0</v>
      </c>
      <c r="BB187" s="15">
        <f t="shared" si="44"/>
        <v>0</v>
      </c>
      <c r="BC187" s="15">
        <f t="shared" si="48"/>
        <v>0</v>
      </c>
      <c r="BD187" s="36">
        <f t="shared" si="46"/>
        <v>0</v>
      </c>
      <c r="BE187" s="15">
        <f t="shared" si="47"/>
        <v>0</v>
      </c>
      <c r="BF187" s="36">
        <f t="shared" si="40"/>
        <v>63948.201145451516</v>
      </c>
      <c r="BG187" s="36">
        <f t="shared" si="40"/>
        <v>41300.95912644912</v>
      </c>
      <c r="BH187" s="35">
        <f t="shared" si="39"/>
        <v>0</v>
      </c>
    </row>
    <row r="188" spans="12:60" ht="20.25" customHeight="1">
      <c r="L188" s="64"/>
      <c r="M188" s="50">
        <v>170</v>
      </c>
      <c r="N188" s="36">
        <f t="shared" si="45"/>
        <v>105249.16027190063</v>
      </c>
      <c r="O188" s="36">
        <f t="shared" si="41"/>
        <v>64074.7652935519</v>
      </c>
      <c r="P188" s="36">
        <f t="shared" si="42"/>
        <v>41174.39497834873</v>
      </c>
      <c r="Q188" s="48">
        <f t="shared" si="38"/>
        <v>20739830.065871954</v>
      </c>
      <c r="R188" s="37"/>
      <c r="S188" s="65"/>
      <c r="T188" s="50"/>
      <c r="U188" s="35"/>
      <c r="V188" s="36"/>
      <c r="W188" s="36"/>
      <c r="X188" s="35"/>
      <c r="Y188" s="38"/>
      <c r="AY188" s="44">
        <f t="shared" si="36"/>
        <v>0</v>
      </c>
      <c r="AZ188" s="35">
        <v>170</v>
      </c>
      <c r="BA188" s="39">
        <f t="shared" si="43"/>
        <v>0</v>
      </c>
      <c r="BB188" s="15">
        <f t="shared" si="44"/>
        <v>0</v>
      </c>
      <c r="BC188" s="15">
        <f t="shared" si="48"/>
        <v>0</v>
      </c>
      <c r="BD188" s="36">
        <f t="shared" si="46"/>
        <v>0</v>
      </c>
      <c r="BE188" s="15">
        <f t="shared" si="47"/>
        <v>0</v>
      </c>
      <c r="BF188" s="36">
        <f t="shared" si="40"/>
        <v>64074.7652935519</v>
      </c>
      <c r="BG188" s="36">
        <f t="shared" si="40"/>
        <v>41174.39497834873</v>
      </c>
      <c r="BH188" s="35">
        <f t="shared" si="39"/>
        <v>0</v>
      </c>
    </row>
    <row r="189" spans="12:60" ht="20.25" customHeight="1">
      <c r="L189" s="64"/>
      <c r="M189" s="50">
        <v>171</v>
      </c>
      <c r="N189" s="36">
        <f t="shared" si="45"/>
        <v>105249.16027190063</v>
      </c>
      <c r="O189" s="36">
        <f t="shared" si="41"/>
        <v>64201.57993319537</v>
      </c>
      <c r="P189" s="36">
        <f t="shared" si="42"/>
        <v>41047.580338705266</v>
      </c>
      <c r="Q189" s="48">
        <f t="shared" si="38"/>
        <v>20675628.485938758</v>
      </c>
      <c r="R189" s="37"/>
      <c r="S189" s="65"/>
      <c r="T189" s="50"/>
      <c r="U189" s="35"/>
      <c r="V189" s="36"/>
      <c r="W189" s="36"/>
      <c r="X189" s="35"/>
      <c r="Y189" s="38"/>
      <c r="AY189" s="44">
        <f t="shared" si="36"/>
        <v>0</v>
      </c>
      <c r="AZ189" s="35">
        <v>171</v>
      </c>
      <c r="BA189" s="39">
        <f t="shared" si="43"/>
        <v>0</v>
      </c>
      <c r="BB189" s="15">
        <f t="shared" si="44"/>
        <v>0</v>
      </c>
      <c r="BC189" s="15">
        <f t="shared" si="48"/>
        <v>0</v>
      </c>
      <c r="BD189" s="36">
        <f t="shared" si="46"/>
        <v>0</v>
      </c>
      <c r="BE189" s="15">
        <f t="shared" si="47"/>
        <v>0</v>
      </c>
      <c r="BF189" s="36">
        <f t="shared" si="40"/>
        <v>64201.57993319537</v>
      </c>
      <c r="BG189" s="36">
        <f t="shared" si="40"/>
        <v>41047.580338705266</v>
      </c>
      <c r="BH189" s="35">
        <f t="shared" si="39"/>
        <v>0</v>
      </c>
    </row>
    <row r="190" spans="12:60" ht="20.25" customHeight="1">
      <c r="L190" s="64"/>
      <c r="M190" s="50">
        <v>172</v>
      </c>
      <c r="N190" s="36">
        <f t="shared" si="45"/>
        <v>105249.16027190063</v>
      </c>
      <c r="O190" s="36">
        <f t="shared" si="41"/>
        <v>64328.64556014648</v>
      </c>
      <c r="P190" s="36">
        <f t="shared" si="42"/>
        <v>40920.51471175416</v>
      </c>
      <c r="Q190" s="48">
        <f t="shared" si="38"/>
        <v>20611299.840378612</v>
      </c>
      <c r="R190" s="37"/>
      <c r="S190" s="65"/>
      <c r="T190" s="50"/>
      <c r="U190" s="35"/>
      <c r="V190" s="36"/>
      <c r="W190" s="36"/>
      <c r="X190" s="35"/>
      <c r="Y190" s="38"/>
      <c r="AY190" s="44">
        <f t="shared" si="36"/>
        <v>0</v>
      </c>
      <c r="AZ190" s="35">
        <v>172</v>
      </c>
      <c r="BA190" s="39">
        <f t="shared" si="43"/>
        <v>0</v>
      </c>
      <c r="BB190" s="15">
        <f t="shared" si="44"/>
        <v>0</v>
      </c>
      <c r="BC190" s="15">
        <f t="shared" si="48"/>
        <v>0</v>
      </c>
      <c r="BD190" s="36">
        <f t="shared" si="46"/>
        <v>0</v>
      </c>
      <c r="BE190" s="15">
        <f t="shared" si="47"/>
        <v>0</v>
      </c>
      <c r="BF190" s="36">
        <f t="shared" si="40"/>
        <v>64328.64556014648</v>
      </c>
      <c r="BG190" s="36">
        <f t="shared" si="40"/>
        <v>40920.51471175416</v>
      </c>
      <c r="BH190" s="35">
        <f t="shared" si="39"/>
        <v>0</v>
      </c>
    </row>
    <row r="191" spans="12:60" ht="20.25" customHeight="1">
      <c r="L191" s="64"/>
      <c r="M191" s="50">
        <v>173</v>
      </c>
      <c r="N191" s="36">
        <f t="shared" si="45"/>
        <v>105249.16027190063</v>
      </c>
      <c r="O191" s="36">
        <f t="shared" si="41"/>
        <v>64455.96267115095</v>
      </c>
      <c r="P191" s="36">
        <f t="shared" si="42"/>
        <v>40793.197600749685</v>
      </c>
      <c r="Q191" s="48">
        <f t="shared" si="38"/>
        <v>20546843.877707463</v>
      </c>
      <c r="R191" s="37"/>
      <c r="S191" s="65"/>
      <c r="T191" s="50"/>
      <c r="U191" s="35"/>
      <c r="V191" s="36"/>
      <c r="W191" s="36"/>
      <c r="X191" s="35"/>
      <c r="Y191" s="38"/>
      <c r="AY191" s="44">
        <f t="shared" si="36"/>
        <v>0</v>
      </c>
      <c r="AZ191" s="35">
        <v>173</v>
      </c>
      <c r="BA191" s="39">
        <f t="shared" si="43"/>
        <v>0</v>
      </c>
      <c r="BB191" s="15">
        <f t="shared" si="44"/>
        <v>0</v>
      </c>
      <c r="BC191" s="15">
        <f t="shared" si="48"/>
        <v>0</v>
      </c>
      <c r="BD191" s="36">
        <f t="shared" si="46"/>
        <v>0</v>
      </c>
      <c r="BE191" s="15">
        <f t="shared" si="47"/>
        <v>0</v>
      </c>
      <c r="BF191" s="36">
        <f t="shared" si="40"/>
        <v>64455.96267115095</v>
      </c>
      <c r="BG191" s="36">
        <f t="shared" si="40"/>
        <v>40793.197600749685</v>
      </c>
      <c r="BH191" s="35">
        <f t="shared" si="39"/>
        <v>0</v>
      </c>
    </row>
    <row r="192" spans="12:60" ht="20.25" customHeight="1">
      <c r="L192" s="64"/>
      <c r="M192" s="50">
        <v>174</v>
      </c>
      <c r="N192" s="36">
        <f t="shared" si="45"/>
        <v>105249.16027190063</v>
      </c>
      <c r="O192" s="36">
        <f t="shared" si="41"/>
        <v>64583.53176393759</v>
      </c>
      <c r="P192" s="36">
        <f t="shared" si="42"/>
        <v>40665.62850796304</v>
      </c>
      <c r="Q192" s="48">
        <f t="shared" si="38"/>
        <v>20482260.345943525</v>
      </c>
      <c r="R192" s="37"/>
      <c r="S192" s="65"/>
      <c r="T192" s="50">
        <v>29</v>
      </c>
      <c r="U192" s="36">
        <f>IF(X186&lt;0.01,0,U$186)</f>
        <v>0</v>
      </c>
      <c r="V192" s="36">
        <f>IF(U192=0,0,-PPMT($G$9/2,T192,MAX($G$8*2),$P$9))</f>
        <v>0</v>
      </c>
      <c r="W192" s="36">
        <f>IF(U192=0,0,-IPMT($G$9/2,T192,MAX($G$8*2),$P$9))</f>
        <v>0</v>
      </c>
      <c r="X192" s="36">
        <f>IF(X186&lt;0,0,X186-V192)</f>
        <v>0</v>
      </c>
      <c r="Y192" s="37"/>
      <c r="AY192" s="44">
        <f t="shared" si="36"/>
        <v>0</v>
      </c>
      <c r="AZ192" s="35">
        <v>174</v>
      </c>
      <c r="BA192" s="39">
        <f t="shared" si="43"/>
        <v>0</v>
      </c>
      <c r="BB192" s="15">
        <f t="shared" si="44"/>
        <v>0</v>
      </c>
      <c r="BC192" s="15">
        <f t="shared" si="48"/>
        <v>0</v>
      </c>
      <c r="BD192" s="36">
        <f t="shared" si="46"/>
        <v>0</v>
      </c>
      <c r="BE192" s="15">
        <f t="shared" si="47"/>
        <v>0</v>
      </c>
      <c r="BF192" s="36">
        <f t="shared" si="40"/>
        <v>64583.53176393759</v>
      </c>
      <c r="BG192" s="36">
        <f t="shared" si="40"/>
        <v>40665.62850796304</v>
      </c>
      <c r="BH192" s="35">
        <f t="shared" si="39"/>
        <v>0</v>
      </c>
    </row>
    <row r="193" spans="12:60" ht="20.25" customHeight="1">
      <c r="L193" s="64"/>
      <c r="M193" s="50">
        <v>175</v>
      </c>
      <c r="N193" s="36">
        <f t="shared" si="45"/>
        <v>105249.16027190063</v>
      </c>
      <c r="O193" s="36">
        <f t="shared" si="41"/>
        <v>64711.35333722038</v>
      </c>
      <c r="P193" s="36">
        <f t="shared" si="42"/>
        <v>40537.80693468025</v>
      </c>
      <c r="Q193" s="48">
        <f t="shared" si="38"/>
        <v>20417548.992606305</v>
      </c>
      <c r="R193" s="37"/>
      <c r="S193" s="65"/>
      <c r="T193" s="50"/>
      <c r="U193" s="35"/>
      <c r="V193" s="36"/>
      <c r="W193" s="36"/>
      <c r="X193" s="35"/>
      <c r="Y193" s="38"/>
      <c r="AY193" s="44">
        <f t="shared" si="36"/>
        <v>0</v>
      </c>
      <c r="AZ193" s="35">
        <v>175</v>
      </c>
      <c r="BA193" s="39">
        <f t="shared" si="43"/>
        <v>0</v>
      </c>
      <c r="BB193" s="15">
        <f t="shared" si="44"/>
        <v>0</v>
      </c>
      <c r="BC193" s="15">
        <f t="shared" si="48"/>
        <v>0</v>
      </c>
      <c r="BD193" s="36">
        <f t="shared" si="46"/>
        <v>0</v>
      </c>
      <c r="BE193" s="15">
        <f t="shared" si="47"/>
        <v>0</v>
      </c>
      <c r="BF193" s="36">
        <f t="shared" si="40"/>
        <v>64711.35333722038</v>
      </c>
      <c r="BG193" s="36">
        <f t="shared" si="40"/>
        <v>40537.80693468025</v>
      </c>
      <c r="BH193" s="35">
        <f t="shared" si="39"/>
        <v>0</v>
      </c>
    </row>
    <row r="194" spans="12:60" ht="20.25" customHeight="1">
      <c r="L194" s="64"/>
      <c r="M194" s="50">
        <v>176</v>
      </c>
      <c r="N194" s="36">
        <f t="shared" si="45"/>
        <v>105249.16027190063</v>
      </c>
      <c r="O194" s="36">
        <f t="shared" si="41"/>
        <v>64839.42789070029</v>
      </c>
      <c r="P194" s="36">
        <f t="shared" si="42"/>
        <v>40409.732381200345</v>
      </c>
      <c r="Q194" s="48">
        <f t="shared" si="38"/>
        <v>20352709.564715605</v>
      </c>
      <c r="R194" s="37"/>
      <c r="S194" s="65"/>
      <c r="T194" s="50"/>
      <c r="U194" s="35"/>
      <c r="V194" s="36"/>
      <c r="W194" s="36"/>
      <c r="X194" s="35"/>
      <c r="Y194" s="38"/>
      <c r="AY194" s="44">
        <f t="shared" si="36"/>
        <v>0</v>
      </c>
      <c r="AZ194" s="35">
        <v>176</v>
      </c>
      <c r="BA194" s="39">
        <f t="shared" si="43"/>
        <v>0</v>
      </c>
      <c r="BB194" s="15">
        <f t="shared" si="44"/>
        <v>0</v>
      </c>
      <c r="BC194" s="15">
        <f t="shared" si="48"/>
        <v>0</v>
      </c>
      <c r="BD194" s="36">
        <f t="shared" si="46"/>
        <v>0</v>
      </c>
      <c r="BE194" s="15">
        <f t="shared" si="47"/>
        <v>0</v>
      </c>
      <c r="BF194" s="36">
        <f t="shared" si="40"/>
        <v>64839.42789070029</v>
      </c>
      <c r="BG194" s="36">
        <f t="shared" si="40"/>
        <v>40409.732381200345</v>
      </c>
      <c r="BH194" s="35">
        <f t="shared" si="39"/>
        <v>0</v>
      </c>
    </row>
    <row r="195" spans="12:60" ht="20.25" customHeight="1">
      <c r="L195" s="64"/>
      <c r="M195" s="50">
        <v>177</v>
      </c>
      <c r="N195" s="36">
        <f t="shared" si="45"/>
        <v>105249.16027190063</v>
      </c>
      <c r="O195" s="36">
        <f t="shared" si="41"/>
        <v>64967.75592506731</v>
      </c>
      <c r="P195" s="36">
        <f t="shared" si="42"/>
        <v>40281.404346833326</v>
      </c>
      <c r="Q195" s="48">
        <f t="shared" si="38"/>
        <v>20287741.80879054</v>
      </c>
      <c r="R195" s="37"/>
      <c r="S195" s="65"/>
      <c r="T195" s="50"/>
      <c r="U195" s="35"/>
      <c r="V195" s="36"/>
      <c r="W195" s="36"/>
      <c r="X195" s="35"/>
      <c r="Y195" s="38"/>
      <c r="AY195" s="44">
        <f t="shared" si="36"/>
        <v>0</v>
      </c>
      <c r="AZ195" s="35">
        <v>177</v>
      </c>
      <c r="BA195" s="39">
        <f t="shared" si="43"/>
        <v>0</v>
      </c>
      <c r="BB195" s="15">
        <f t="shared" si="44"/>
        <v>0</v>
      </c>
      <c r="BC195" s="15">
        <f t="shared" si="48"/>
        <v>0</v>
      </c>
      <c r="BD195" s="36">
        <f t="shared" si="46"/>
        <v>0</v>
      </c>
      <c r="BE195" s="15">
        <f t="shared" si="47"/>
        <v>0</v>
      </c>
      <c r="BF195" s="36">
        <f t="shared" si="40"/>
        <v>64967.75592506731</v>
      </c>
      <c r="BG195" s="36">
        <f t="shared" si="40"/>
        <v>40281.404346833326</v>
      </c>
      <c r="BH195" s="35">
        <f t="shared" si="39"/>
        <v>0</v>
      </c>
    </row>
    <row r="196" spans="12:60" ht="20.25" customHeight="1">
      <c r="L196" s="64"/>
      <c r="M196" s="50">
        <v>178</v>
      </c>
      <c r="N196" s="36">
        <f t="shared" si="45"/>
        <v>105249.16027190063</v>
      </c>
      <c r="O196" s="36">
        <f t="shared" si="41"/>
        <v>65096.33794200233</v>
      </c>
      <c r="P196" s="36">
        <f t="shared" si="42"/>
        <v>40152.82232989831</v>
      </c>
      <c r="Q196" s="48">
        <f t="shared" si="38"/>
        <v>20222645.470848538</v>
      </c>
      <c r="R196" s="37"/>
      <c r="S196" s="65"/>
      <c r="T196" s="50"/>
      <c r="U196" s="35"/>
      <c r="V196" s="36"/>
      <c r="W196" s="36"/>
      <c r="X196" s="35"/>
      <c r="Y196" s="38"/>
      <c r="AY196" s="44">
        <f t="shared" si="36"/>
        <v>0</v>
      </c>
      <c r="AZ196" s="35">
        <v>178</v>
      </c>
      <c r="BA196" s="39">
        <f t="shared" si="43"/>
        <v>0</v>
      </c>
      <c r="BB196" s="15">
        <f t="shared" si="44"/>
        <v>0</v>
      </c>
      <c r="BC196" s="15">
        <f t="shared" si="48"/>
        <v>0</v>
      </c>
      <c r="BD196" s="36">
        <f t="shared" si="46"/>
        <v>0</v>
      </c>
      <c r="BE196" s="15">
        <f t="shared" si="47"/>
        <v>0</v>
      </c>
      <c r="BF196" s="36">
        <f t="shared" si="40"/>
        <v>65096.33794200233</v>
      </c>
      <c r="BG196" s="36">
        <f t="shared" si="40"/>
        <v>40152.82232989831</v>
      </c>
      <c r="BH196" s="35">
        <f t="shared" si="39"/>
        <v>0</v>
      </c>
    </row>
    <row r="197" spans="12:60" ht="20.25" customHeight="1">
      <c r="L197" s="64"/>
      <c r="M197" s="50">
        <v>179</v>
      </c>
      <c r="N197" s="36">
        <f t="shared" si="45"/>
        <v>105249.16027190063</v>
      </c>
      <c r="O197" s="36">
        <f t="shared" si="41"/>
        <v>65225.17444417922</v>
      </c>
      <c r="P197" s="36">
        <f t="shared" si="42"/>
        <v>40023.985827721415</v>
      </c>
      <c r="Q197" s="48">
        <f t="shared" si="38"/>
        <v>20157420.296404358</v>
      </c>
      <c r="R197" s="37"/>
      <c r="S197" s="65"/>
      <c r="T197" s="50"/>
      <c r="U197" s="35"/>
      <c r="V197" s="36"/>
      <c r="W197" s="36"/>
      <c r="X197" s="35"/>
      <c r="Y197" s="38"/>
      <c r="AY197" s="44">
        <f t="shared" si="36"/>
        <v>0</v>
      </c>
      <c r="AZ197" s="35">
        <v>179</v>
      </c>
      <c r="BA197" s="39">
        <f t="shared" si="43"/>
        <v>0</v>
      </c>
      <c r="BB197" s="15">
        <f t="shared" si="44"/>
        <v>0</v>
      </c>
      <c r="BC197" s="15">
        <f t="shared" si="48"/>
        <v>0</v>
      </c>
      <c r="BD197" s="36">
        <f t="shared" si="46"/>
        <v>0</v>
      </c>
      <c r="BE197" s="15">
        <f t="shared" si="47"/>
        <v>0</v>
      </c>
      <c r="BF197" s="36">
        <f t="shared" si="40"/>
        <v>65225.17444417922</v>
      </c>
      <c r="BG197" s="36">
        <f t="shared" si="40"/>
        <v>40023.985827721415</v>
      </c>
      <c r="BH197" s="35">
        <f t="shared" si="39"/>
        <v>0</v>
      </c>
    </row>
    <row r="198" spans="12:60" ht="20.25" customHeight="1">
      <c r="L198" s="64"/>
      <c r="M198" s="50">
        <v>180</v>
      </c>
      <c r="N198" s="36">
        <f t="shared" si="45"/>
        <v>105249.16027190063</v>
      </c>
      <c r="O198" s="36">
        <f t="shared" si="41"/>
        <v>65354.26593526662</v>
      </c>
      <c r="P198" s="36">
        <f t="shared" si="42"/>
        <v>39894.89433663401</v>
      </c>
      <c r="Q198" s="48">
        <f t="shared" si="38"/>
        <v>20092066.03046909</v>
      </c>
      <c r="R198" s="37"/>
      <c r="S198" s="65"/>
      <c r="T198" s="50">
        <v>30</v>
      </c>
      <c r="U198" s="36">
        <f>IF(X192&lt;0.01,0,U$192)</f>
        <v>0</v>
      </c>
      <c r="V198" s="36">
        <f>IF(U198=0,0,-PPMT($G$9/2,T198,MAX($G$8*2),$P$9))</f>
        <v>0</v>
      </c>
      <c r="W198" s="36">
        <f>IF(U198=0,0,-IPMT($G$9/2,T198,MAX($G$8*2),$P$9))</f>
        <v>0</v>
      </c>
      <c r="X198" s="36">
        <f>IF(X192&lt;0,0,X192-V198)</f>
        <v>0</v>
      </c>
      <c r="Y198" s="37"/>
      <c r="AY198" s="44">
        <f t="shared" si="36"/>
        <v>0</v>
      </c>
      <c r="AZ198" s="35">
        <v>180</v>
      </c>
      <c r="BA198" s="39">
        <f t="shared" si="43"/>
        <v>0</v>
      </c>
      <c r="BB198" s="15">
        <f t="shared" si="44"/>
        <v>0</v>
      </c>
      <c r="BC198" s="15">
        <f t="shared" si="48"/>
        <v>0</v>
      </c>
      <c r="BD198" s="36">
        <f t="shared" si="46"/>
        <v>0</v>
      </c>
      <c r="BE198" s="15">
        <f t="shared" si="47"/>
        <v>0</v>
      </c>
      <c r="BF198" s="36">
        <f t="shared" si="40"/>
        <v>65354.26593526662</v>
      </c>
      <c r="BG198" s="36">
        <f t="shared" si="40"/>
        <v>39894.89433663401</v>
      </c>
      <c r="BH198" s="35">
        <f t="shared" si="39"/>
        <v>0</v>
      </c>
    </row>
    <row r="199" spans="12:60" ht="20.25" customHeight="1">
      <c r="L199" s="67" t="s">
        <v>52</v>
      </c>
      <c r="M199" s="50">
        <v>181</v>
      </c>
      <c r="N199" s="36">
        <f t="shared" si="45"/>
        <v>105249.16027190063</v>
      </c>
      <c r="O199" s="36">
        <f t="shared" si="41"/>
        <v>65483.612919930194</v>
      </c>
      <c r="P199" s="36">
        <f t="shared" si="42"/>
        <v>39765.54735197044</v>
      </c>
      <c r="Q199" s="48">
        <f t="shared" si="38"/>
        <v>20026582.41754916</v>
      </c>
      <c r="R199" s="37"/>
      <c r="S199" s="68" t="s">
        <v>52</v>
      </c>
      <c r="T199" s="50"/>
      <c r="U199" s="35"/>
      <c r="V199" s="36"/>
      <c r="W199" s="36"/>
      <c r="X199" s="35"/>
      <c r="Y199" s="38"/>
      <c r="AY199" s="44">
        <f t="shared" si="36"/>
        <v>0</v>
      </c>
      <c r="AZ199" s="35">
        <v>181</v>
      </c>
      <c r="BA199" s="39">
        <f t="shared" si="43"/>
        <v>0</v>
      </c>
      <c r="BB199" s="15">
        <f t="shared" si="44"/>
        <v>0</v>
      </c>
      <c r="BC199" s="15">
        <f t="shared" si="48"/>
        <v>0</v>
      </c>
      <c r="BD199" s="36">
        <f t="shared" si="46"/>
        <v>0</v>
      </c>
      <c r="BE199" s="15">
        <f t="shared" si="47"/>
        <v>0</v>
      </c>
      <c r="BF199" s="36">
        <f t="shared" si="40"/>
        <v>65483.612919930194</v>
      </c>
      <c r="BG199" s="36">
        <f t="shared" si="40"/>
        <v>39765.54735197044</v>
      </c>
      <c r="BH199" s="35">
        <f t="shared" si="39"/>
        <v>0</v>
      </c>
    </row>
    <row r="200" spans="12:60" ht="20.25" customHeight="1">
      <c r="L200" s="67"/>
      <c r="M200" s="50">
        <v>182</v>
      </c>
      <c r="N200" s="36">
        <f t="shared" si="45"/>
        <v>105249.16027190063</v>
      </c>
      <c r="O200" s="36">
        <f t="shared" si="41"/>
        <v>65613.2159038342</v>
      </c>
      <c r="P200" s="36">
        <f t="shared" si="42"/>
        <v>39635.94436806643</v>
      </c>
      <c r="Q200" s="48">
        <f t="shared" si="38"/>
        <v>19960969.201645326</v>
      </c>
      <c r="R200" s="37"/>
      <c r="S200" s="68"/>
      <c r="T200" s="50"/>
      <c r="U200" s="35"/>
      <c r="V200" s="36"/>
      <c r="W200" s="36"/>
      <c r="X200" s="35"/>
      <c r="Y200" s="38"/>
      <c r="AY200" s="44">
        <f t="shared" si="36"/>
        <v>-7.275957614183426E-12</v>
      </c>
      <c r="AZ200" s="35">
        <v>182</v>
      </c>
      <c r="BA200" s="39">
        <f t="shared" si="43"/>
        <v>0</v>
      </c>
      <c r="BB200" s="15">
        <f t="shared" si="44"/>
        <v>0</v>
      </c>
      <c r="BC200" s="15">
        <f t="shared" si="48"/>
        <v>0</v>
      </c>
      <c r="BD200" s="36">
        <f t="shared" si="46"/>
        <v>0</v>
      </c>
      <c r="BE200" s="15">
        <f t="shared" si="47"/>
        <v>0</v>
      </c>
      <c r="BF200" s="36">
        <f t="shared" si="40"/>
        <v>65613.2159038342</v>
      </c>
      <c r="BG200" s="36">
        <f t="shared" si="40"/>
        <v>39635.94436806643</v>
      </c>
      <c r="BH200" s="35">
        <f t="shared" si="39"/>
        <v>0</v>
      </c>
    </row>
    <row r="201" spans="12:60" ht="20.25" customHeight="1">
      <c r="L201" s="67"/>
      <c r="M201" s="50">
        <v>183</v>
      </c>
      <c r="N201" s="36">
        <f t="shared" si="45"/>
        <v>105249.16027190063</v>
      </c>
      <c r="O201" s="36">
        <f t="shared" si="41"/>
        <v>65743.0753936439</v>
      </c>
      <c r="P201" s="36">
        <f t="shared" si="42"/>
        <v>39506.08487825674</v>
      </c>
      <c r="Q201" s="48">
        <f t="shared" si="38"/>
        <v>19895226.126251683</v>
      </c>
      <c r="R201" s="37"/>
      <c r="S201" s="68"/>
      <c r="T201" s="50"/>
      <c r="U201" s="35"/>
      <c r="V201" s="36"/>
      <c r="W201" s="36"/>
      <c r="X201" s="35"/>
      <c r="Y201" s="38"/>
      <c r="AY201" s="44">
        <f t="shared" si="36"/>
        <v>-7.275957614183426E-12</v>
      </c>
      <c r="AZ201" s="35">
        <v>183</v>
      </c>
      <c r="BA201" s="39">
        <f t="shared" si="43"/>
        <v>0</v>
      </c>
      <c r="BB201" s="15">
        <f t="shared" si="44"/>
        <v>0</v>
      </c>
      <c r="BC201" s="15">
        <f t="shared" si="48"/>
        <v>0</v>
      </c>
      <c r="BD201" s="36">
        <f t="shared" si="46"/>
        <v>0</v>
      </c>
      <c r="BE201" s="15">
        <f t="shared" si="47"/>
        <v>0</v>
      </c>
      <c r="BF201" s="36">
        <f t="shared" si="40"/>
        <v>65743.0753936439</v>
      </c>
      <c r="BG201" s="36">
        <f t="shared" si="40"/>
        <v>39506.08487825674</v>
      </c>
      <c r="BH201" s="35">
        <f t="shared" si="39"/>
        <v>0</v>
      </c>
    </row>
    <row r="202" spans="12:60" ht="20.25" customHeight="1">
      <c r="L202" s="67"/>
      <c r="M202" s="50">
        <v>184</v>
      </c>
      <c r="N202" s="36">
        <f t="shared" si="45"/>
        <v>105249.16027190063</v>
      </c>
      <c r="O202" s="36">
        <f t="shared" si="41"/>
        <v>65873.19189702714</v>
      </c>
      <c r="P202" s="36">
        <f t="shared" si="42"/>
        <v>39375.9683748735</v>
      </c>
      <c r="Q202" s="48">
        <f t="shared" si="38"/>
        <v>19829352.934354655</v>
      </c>
      <c r="R202" s="37"/>
      <c r="S202" s="68"/>
      <c r="T202" s="50"/>
      <c r="U202" s="35"/>
      <c r="V202" s="36"/>
      <c r="W202" s="36"/>
      <c r="X202" s="35"/>
      <c r="Y202" s="38"/>
      <c r="AY202" s="44">
        <f t="shared" si="36"/>
        <v>0</v>
      </c>
      <c r="AZ202" s="35">
        <v>184</v>
      </c>
      <c r="BA202" s="39">
        <f t="shared" si="43"/>
        <v>0</v>
      </c>
      <c r="BB202" s="15">
        <f t="shared" si="44"/>
        <v>0</v>
      </c>
      <c r="BC202" s="15">
        <f t="shared" si="48"/>
        <v>0</v>
      </c>
      <c r="BD202" s="36">
        <f t="shared" si="46"/>
        <v>0</v>
      </c>
      <c r="BE202" s="15">
        <f t="shared" si="47"/>
        <v>0</v>
      </c>
      <c r="BF202" s="36">
        <f t="shared" si="40"/>
        <v>65873.19189702714</v>
      </c>
      <c r="BG202" s="36">
        <f t="shared" si="40"/>
        <v>39375.9683748735</v>
      </c>
      <c r="BH202" s="35">
        <f t="shared" si="39"/>
        <v>0</v>
      </c>
    </row>
    <row r="203" spans="12:60" ht="20.25" customHeight="1">
      <c r="L203" s="67"/>
      <c r="M203" s="50">
        <v>185</v>
      </c>
      <c r="N203" s="36">
        <f t="shared" si="45"/>
        <v>105249.16027190063</v>
      </c>
      <c r="O203" s="36">
        <f t="shared" si="41"/>
        <v>66003.56592265665</v>
      </c>
      <c r="P203" s="36">
        <f t="shared" si="42"/>
        <v>39245.59434924398</v>
      </c>
      <c r="Q203" s="48">
        <f t="shared" si="38"/>
        <v>19763349.368432</v>
      </c>
      <c r="R203" s="37"/>
      <c r="S203" s="68"/>
      <c r="T203" s="50"/>
      <c r="U203" s="35"/>
      <c r="V203" s="36"/>
      <c r="W203" s="36"/>
      <c r="X203" s="35"/>
      <c r="Y203" s="38"/>
      <c r="AY203" s="44">
        <f t="shared" si="36"/>
        <v>7.275957614183426E-12</v>
      </c>
      <c r="AZ203" s="35">
        <v>185</v>
      </c>
      <c r="BA203" s="39">
        <f t="shared" si="43"/>
        <v>0</v>
      </c>
      <c r="BB203" s="15">
        <f t="shared" si="44"/>
        <v>0</v>
      </c>
      <c r="BC203" s="15">
        <f t="shared" si="48"/>
        <v>0</v>
      </c>
      <c r="BD203" s="36">
        <f t="shared" si="46"/>
        <v>0</v>
      </c>
      <c r="BE203" s="15">
        <f t="shared" si="47"/>
        <v>0</v>
      </c>
      <c r="BF203" s="36">
        <f t="shared" si="40"/>
        <v>66003.56592265665</v>
      </c>
      <c r="BG203" s="36">
        <f t="shared" si="40"/>
        <v>39245.59434924398</v>
      </c>
      <c r="BH203" s="35">
        <f t="shared" si="39"/>
        <v>0</v>
      </c>
    </row>
    <row r="204" spans="12:60" ht="20.25" customHeight="1">
      <c r="L204" s="67"/>
      <c r="M204" s="50">
        <v>186</v>
      </c>
      <c r="N204" s="36">
        <f t="shared" si="45"/>
        <v>105249.16027190063</v>
      </c>
      <c r="O204" s="36">
        <f t="shared" si="41"/>
        <v>66134.1979802119</v>
      </c>
      <c r="P204" s="36">
        <f t="shared" si="42"/>
        <v>39114.96229168873</v>
      </c>
      <c r="Q204" s="48">
        <f t="shared" si="38"/>
        <v>19697215.17045179</v>
      </c>
      <c r="R204" s="37"/>
      <c r="S204" s="68"/>
      <c r="T204" s="50">
        <v>31</v>
      </c>
      <c r="U204" s="36">
        <f>IF(X198&lt;0.01,0,U$198)</f>
        <v>0</v>
      </c>
      <c r="V204" s="36">
        <f>IF(U204=0,0,-PPMT($G$9/2,T204,MAX($G$8*2),$P$9))</f>
        <v>0</v>
      </c>
      <c r="W204" s="36">
        <f>IF(U204=0,0,-IPMT($G$9/2,T204,MAX($G$8*2),$P$9))</f>
        <v>0</v>
      </c>
      <c r="X204" s="36">
        <f>IF(X198&lt;0,0,X198-V204)</f>
        <v>0</v>
      </c>
      <c r="Y204" s="37"/>
      <c r="AY204" s="44">
        <f t="shared" si="36"/>
        <v>0</v>
      </c>
      <c r="AZ204" s="35">
        <v>186</v>
      </c>
      <c r="BA204" s="39">
        <f t="shared" si="43"/>
        <v>0</v>
      </c>
      <c r="BB204" s="15">
        <f t="shared" si="44"/>
        <v>0</v>
      </c>
      <c r="BC204" s="15">
        <f t="shared" si="48"/>
        <v>0</v>
      </c>
      <c r="BD204" s="36">
        <f t="shared" si="46"/>
        <v>0</v>
      </c>
      <c r="BE204" s="15">
        <f t="shared" si="47"/>
        <v>0</v>
      </c>
      <c r="BF204" s="36">
        <f t="shared" si="40"/>
        <v>66134.1979802119</v>
      </c>
      <c r="BG204" s="36">
        <f t="shared" si="40"/>
        <v>39114.96229168873</v>
      </c>
      <c r="BH204" s="35">
        <f t="shared" si="39"/>
        <v>0</v>
      </c>
    </row>
    <row r="205" spans="12:60" ht="20.25" customHeight="1">
      <c r="L205" s="67"/>
      <c r="M205" s="50">
        <v>187</v>
      </c>
      <c r="N205" s="36">
        <f t="shared" si="45"/>
        <v>105249.16027190063</v>
      </c>
      <c r="O205" s="36">
        <f t="shared" si="41"/>
        <v>66265.08858038108</v>
      </c>
      <c r="P205" s="36">
        <f t="shared" si="42"/>
        <v>38984.07169151955</v>
      </c>
      <c r="Q205" s="48">
        <f t="shared" si="38"/>
        <v>19630950.08187141</v>
      </c>
      <c r="R205" s="37"/>
      <c r="S205" s="68"/>
      <c r="T205" s="50"/>
      <c r="U205" s="35"/>
      <c r="V205" s="36"/>
      <c r="W205" s="36"/>
      <c r="X205" s="35"/>
      <c r="Y205" s="38"/>
      <c r="AY205" s="44">
        <f t="shared" si="36"/>
        <v>0</v>
      </c>
      <c r="AZ205" s="35">
        <v>187</v>
      </c>
      <c r="BA205" s="39">
        <f t="shared" si="43"/>
        <v>0</v>
      </c>
      <c r="BB205" s="15">
        <f t="shared" si="44"/>
        <v>0</v>
      </c>
      <c r="BC205" s="15">
        <f t="shared" si="48"/>
        <v>0</v>
      </c>
      <c r="BD205" s="36">
        <f t="shared" si="46"/>
        <v>0</v>
      </c>
      <c r="BE205" s="15">
        <f t="shared" si="47"/>
        <v>0</v>
      </c>
      <c r="BF205" s="36">
        <f t="shared" si="40"/>
        <v>66265.08858038108</v>
      </c>
      <c r="BG205" s="36">
        <f t="shared" si="40"/>
        <v>38984.07169151955</v>
      </c>
      <c r="BH205" s="35">
        <f t="shared" si="39"/>
        <v>0</v>
      </c>
    </row>
    <row r="206" spans="12:60" ht="20.25" customHeight="1">
      <c r="L206" s="67"/>
      <c r="M206" s="50">
        <v>188</v>
      </c>
      <c r="N206" s="36">
        <f t="shared" si="45"/>
        <v>105249.16027190063</v>
      </c>
      <c r="O206" s="36">
        <f t="shared" si="41"/>
        <v>66396.23823486309</v>
      </c>
      <c r="P206" s="36">
        <f t="shared" si="42"/>
        <v>38852.92203703754</v>
      </c>
      <c r="Q206" s="48">
        <f t="shared" si="38"/>
        <v>19564553.843636546</v>
      </c>
      <c r="R206" s="37"/>
      <c r="S206" s="68"/>
      <c r="T206" s="50"/>
      <c r="U206" s="35"/>
      <c r="V206" s="36"/>
      <c r="W206" s="36"/>
      <c r="X206" s="35"/>
      <c r="Y206" s="38"/>
      <c r="AY206" s="44">
        <f t="shared" si="36"/>
        <v>0</v>
      </c>
      <c r="AZ206" s="35">
        <v>188</v>
      </c>
      <c r="BA206" s="39">
        <f t="shared" si="43"/>
        <v>0</v>
      </c>
      <c r="BB206" s="15">
        <f t="shared" si="44"/>
        <v>0</v>
      </c>
      <c r="BC206" s="15">
        <f t="shared" si="48"/>
        <v>0</v>
      </c>
      <c r="BD206" s="36">
        <f t="shared" si="46"/>
        <v>0</v>
      </c>
      <c r="BE206" s="15">
        <f t="shared" si="47"/>
        <v>0</v>
      </c>
      <c r="BF206" s="36">
        <f t="shared" si="40"/>
        <v>66396.23823486309</v>
      </c>
      <c r="BG206" s="36">
        <f t="shared" si="40"/>
        <v>38852.92203703754</v>
      </c>
      <c r="BH206" s="35">
        <f t="shared" si="39"/>
        <v>0</v>
      </c>
    </row>
    <row r="207" spans="12:60" ht="20.25" customHeight="1">
      <c r="L207" s="67"/>
      <c r="M207" s="50">
        <v>189</v>
      </c>
      <c r="N207" s="36">
        <f t="shared" si="45"/>
        <v>105249.16027190063</v>
      </c>
      <c r="O207" s="36">
        <f t="shared" si="41"/>
        <v>66527.6474563696</v>
      </c>
      <c r="P207" s="36">
        <f t="shared" si="42"/>
        <v>38721.51281553103</v>
      </c>
      <c r="Q207" s="48">
        <f t="shared" si="38"/>
        <v>19498026.196180176</v>
      </c>
      <c r="R207" s="37"/>
      <c r="S207" s="68"/>
      <c r="T207" s="50"/>
      <c r="U207" s="35"/>
      <c r="V207" s="36"/>
      <c r="W207" s="36"/>
      <c r="X207" s="35"/>
      <c r="Y207" s="38"/>
      <c r="AY207" s="44">
        <f t="shared" si="36"/>
        <v>7.275957614183426E-12</v>
      </c>
      <c r="AZ207" s="35">
        <v>189</v>
      </c>
      <c r="BA207" s="39">
        <f t="shared" si="43"/>
        <v>0</v>
      </c>
      <c r="BB207" s="15">
        <f t="shared" si="44"/>
        <v>0</v>
      </c>
      <c r="BC207" s="15">
        <f t="shared" si="48"/>
        <v>0</v>
      </c>
      <c r="BD207" s="36">
        <f t="shared" si="46"/>
        <v>0</v>
      </c>
      <c r="BE207" s="15">
        <f t="shared" si="47"/>
        <v>0</v>
      </c>
      <c r="BF207" s="36">
        <f t="shared" si="40"/>
        <v>66527.6474563696</v>
      </c>
      <c r="BG207" s="36">
        <f t="shared" si="40"/>
        <v>38721.51281553103</v>
      </c>
      <c r="BH207" s="35">
        <f t="shared" si="39"/>
        <v>0</v>
      </c>
    </row>
    <row r="208" spans="12:60" ht="20.25" customHeight="1">
      <c r="L208" s="67"/>
      <c r="M208" s="50">
        <v>190</v>
      </c>
      <c r="N208" s="36">
        <f t="shared" si="45"/>
        <v>105249.16027190063</v>
      </c>
      <c r="O208" s="36">
        <f t="shared" si="41"/>
        <v>66659.31675862698</v>
      </c>
      <c r="P208" s="36">
        <f t="shared" si="42"/>
        <v>38589.843513273656</v>
      </c>
      <c r="Q208" s="48">
        <f t="shared" si="38"/>
        <v>19431366.87942155</v>
      </c>
      <c r="R208" s="37"/>
      <c r="S208" s="68"/>
      <c r="T208" s="50"/>
      <c r="U208" s="35"/>
      <c r="V208" s="36"/>
      <c r="W208" s="36"/>
      <c r="X208" s="35"/>
      <c r="Y208" s="38"/>
      <c r="AY208" s="44">
        <f t="shared" si="36"/>
        <v>-7.275957614183426E-12</v>
      </c>
      <c r="AZ208" s="35">
        <v>190</v>
      </c>
      <c r="BA208" s="39">
        <f t="shared" si="43"/>
        <v>0</v>
      </c>
      <c r="BB208" s="15">
        <f t="shared" si="44"/>
        <v>0</v>
      </c>
      <c r="BC208" s="15">
        <f t="shared" si="48"/>
        <v>0</v>
      </c>
      <c r="BD208" s="36">
        <f t="shared" si="46"/>
        <v>0</v>
      </c>
      <c r="BE208" s="15">
        <f t="shared" si="47"/>
        <v>0</v>
      </c>
      <c r="BF208" s="36">
        <f t="shared" si="40"/>
        <v>66659.31675862698</v>
      </c>
      <c r="BG208" s="36">
        <f t="shared" si="40"/>
        <v>38589.843513273656</v>
      </c>
      <c r="BH208" s="35">
        <f t="shared" si="39"/>
        <v>0</v>
      </c>
    </row>
    <row r="209" spans="12:60" ht="20.25" customHeight="1">
      <c r="L209" s="67"/>
      <c r="M209" s="50">
        <v>191</v>
      </c>
      <c r="N209" s="36">
        <f t="shared" si="45"/>
        <v>105249.16027190063</v>
      </c>
      <c r="O209" s="36">
        <f t="shared" si="41"/>
        <v>66791.24665637843</v>
      </c>
      <c r="P209" s="36">
        <f t="shared" si="42"/>
        <v>38457.91361552221</v>
      </c>
      <c r="Q209" s="48">
        <f t="shared" si="38"/>
        <v>19364575.632765174</v>
      </c>
      <c r="R209" s="37"/>
      <c r="S209" s="68"/>
      <c r="T209" s="50"/>
      <c r="U209" s="35"/>
      <c r="V209" s="36"/>
      <c r="W209" s="36"/>
      <c r="X209" s="35"/>
      <c r="Y209" s="38"/>
      <c r="AY209" s="44">
        <f t="shared" si="36"/>
        <v>0</v>
      </c>
      <c r="AZ209" s="35">
        <v>191</v>
      </c>
      <c r="BA209" s="39">
        <f t="shared" si="43"/>
        <v>0</v>
      </c>
      <c r="BB209" s="15">
        <f t="shared" si="44"/>
        <v>0</v>
      </c>
      <c r="BC209" s="15">
        <f t="shared" si="48"/>
        <v>0</v>
      </c>
      <c r="BD209" s="36">
        <f t="shared" si="46"/>
        <v>0</v>
      </c>
      <c r="BE209" s="15">
        <f t="shared" si="47"/>
        <v>0</v>
      </c>
      <c r="BF209" s="36">
        <f t="shared" si="40"/>
        <v>66791.24665637843</v>
      </c>
      <c r="BG209" s="36">
        <f t="shared" si="40"/>
        <v>38457.91361552221</v>
      </c>
      <c r="BH209" s="35">
        <f t="shared" si="39"/>
        <v>0</v>
      </c>
    </row>
    <row r="210" spans="12:60" ht="20.25" customHeight="1">
      <c r="L210" s="67"/>
      <c r="M210" s="50">
        <v>192</v>
      </c>
      <c r="N210" s="36">
        <f t="shared" si="45"/>
        <v>105249.16027190063</v>
      </c>
      <c r="O210" s="36">
        <f t="shared" si="41"/>
        <v>66923.43766538586</v>
      </c>
      <c r="P210" s="36">
        <f t="shared" si="42"/>
        <v>38325.72260651478</v>
      </c>
      <c r="Q210" s="48">
        <f t="shared" si="38"/>
        <v>19297652.19509979</v>
      </c>
      <c r="R210" s="37"/>
      <c r="S210" s="68"/>
      <c r="T210" s="50">
        <v>32</v>
      </c>
      <c r="U210" s="36">
        <f>IF(X204&lt;0.01,0,U$204)</f>
        <v>0</v>
      </c>
      <c r="V210" s="36">
        <f>IF(U210=0,0,-PPMT($G$9/2,T210,MAX($G$8*2),$P$9))</f>
        <v>0</v>
      </c>
      <c r="W210" s="36">
        <f>IF(U210=0,0,-IPMT($G$9/2,T210,MAX($G$8*2),$P$9))</f>
        <v>0</v>
      </c>
      <c r="X210" s="36">
        <f>IF(X204&lt;0,0,X204-V210)</f>
        <v>0</v>
      </c>
      <c r="Y210" s="37"/>
      <c r="AY210" s="44">
        <f t="shared" si="36"/>
        <v>-7.275957614183426E-12</v>
      </c>
      <c r="AZ210" s="35">
        <v>192</v>
      </c>
      <c r="BA210" s="39">
        <f t="shared" si="43"/>
        <v>0</v>
      </c>
      <c r="BB210" s="15">
        <f t="shared" si="44"/>
        <v>0</v>
      </c>
      <c r="BC210" s="15">
        <f t="shared" si="48"/>
        <v>0</v>
      </c>
      <c r="BD210" s="36">
        <f t="shared" si="46"/>
        <v>0</v>
      </c>
      <c r="BE210" s="15">
        <f t="shared" si="47"/>
        <v>0</v>
      </c>
      <c r="BF210" s="36">
        <f t="shared" si="40"/>
        <v>66923.43766538586</v>
      </c>
      <c r="BG210" s="36">
        <f t="shared" si="40"/>
        <v>38325.72260651478</v>
      </c>
      <c r="BH210" s="35">
        <f t="shared" si="39"/>
        <v>0</v>
      </c>
    </row>
    <row r="211" spans="12:60" ht="20.25" customHeight="1">
      <c r="L211" s="64" t="s">
        <v>53</v>
      </c>
      <c r="M211" s="50">
        <v>193</v>
      </c>
      <c r="N211" s="36">
        <f t="shared" si="45"/>
        <v>105249.16027190063</v>
      </c>
      <c r="O211" s="36">
        <f t="shared" si="41"/>
        <v>67055.89030243192</v>
      </c>
      <c r="P211" s="36">
        <f t="shared" si="42"/>
        <v>38193.26996946871</v>
      </c>
      <c r="Q211" s="48">
        <f t="shared" si="38"/>
        <v>19230596.30479736</v>
      </c>
      <c r="R211" s="37"/>
      <c r="S211" s="65" t="s">
        <v>53</v>
      </c>
      <c r="T211" s="50"/>
      <c r="U211" s="35"/>
      <c r="V211" s="36"/>
      <c r="W211" s="36"/>
      <c r="X211" s="35"/>
      <c r="Y211" s="38"/>
      <c r="AY211" s="44">
        <f aca="true" t="shared" si="49" ref="AY211:AY274">N211-O211-P211+U211-V211-W211</f>
        <v>7.275957614183426E-12</v>
      </c>
      <c r="AZ211" s="35">
        <v>193</v>
      </c>
      <c r="BA211" s="39">
        <f t="shared" si="43"/>
        <v>0</v>
      </c>
      <c r="BB211" s="15">
        <f t="shared" si="44"/>
        <v>0</v>
      </c>
      <c r="BC211" s="15">
        <f t="shared" si="48"/>
        <v>0</v>
      </c>
      <c r="BD211" s="36">
        <f t="shared" si="46"/>
        <v>0</v>
      </c>
      <c r="BE211" s="15">
        <f t="shared" si="47"/>
        <v>0</v>
      </c>
      <c r="BF211" s="36">
        <f t="shared" si="40"/>
        <v>67055.89030243192</v>
      </c>
      <c r="BG211" s="36">
        <f t="shared" si="40"/>
        <v>38193.26996946871</v>
      </c>
      <c r="BH211" s="35">
        <f t="shared" si="39"/>
        <v>0</v>
      </c>
    </row>
    <row r="212" spans="12:60" ht="20.25" customHeight="1">
      <c r="L212" s="64"/>
      <c r="M212" s="50">
        <v>194</v>
      </c>
      <c r="N212" s="36">
        <f t="shared" si="45"/>
        <v>105249.16027190063</v>
      </c>
      <c r="O212" s="36">
        <f t="shared" si="41"/>
        <v>67188.60508532214</v>
      </c>
      <c r="P212" s="36">
        <f t="shared" si="42"/>
        <v>38060.55518657849</v>
      </c>
      <c r="Q212" s="48">
        <f t="shared" si="38"/>
        <v>19163407.699712038</v>
      </c>
      <c r="R212" s="37"/>
      <c r="S212" s="65"/>
      <c r="T212" s="50"/>
      <c r="U212" s="35"/>
      <c r="V212" s="36"/>
      <c r="W212" s="36"/>
      <c r="X212" s="35"/>
      <c r="Y212" s="38"/>
      <c r="AY212" s="44">
        <f t="shared" si="49"/>
        <v>7.275957614183426E-12</v>
      </c>
      <c r="AZ212" s="35">
        <v>194</v>
      </c>
      <c r="BA212" s="39">
        <f t="shared" si="43"/>
        <v>0</v>
      </c>
      <c r="BB212" s="15">
        <f t="shared" si="44"/>
        <v>0</v>
      </c>
      <c r="BC212" s="15">
        <f t="shared" si="48"/>
        <v>0</v>
      </c>
      <c r="BD212" s="36">
        <f t="shared" si="46"/>
        <v>0</v>
      </c>
      <c r="BE212" s="15">
        <f t="shared" si="47"/>
        <v>0</v>
      </c>
      <c r="BF212" s="36">
        <f t="shared" si="40"/>
        <v>67188.60508532214</v>
      </c>
      <c r="BG212" s="36">
        <f t="shared" si="40"/>
        <v>38060.55518657849</v>
      </c>
      <c r="BH212" s="35">
        <f t="shared" si="39"/>
        <v>0</v>
      </c>
    </row>
    <row r="213" spans="12:60" ht="20.25" customHeight="1">
      <c r="L213" s="64"/>
      <c r="M213" s="50">
        <v>195</v>
      </c>
      <c r="N213" s="36">
        <f t="shared" si="45"/>
        <v>105249.16027190063</v>
      </c>
      <c r="O213" s="36">
        <f t="shared" si="41"/>
        <v>67321.58253288685</v>
      </c>
      <c r="P213" s="36">
        <f t="shared" si="42"/>
        <v>37927.57773901379</v>
      </c>
      <c r="Q213" s="48">
        <f aca="true" t="shared" si="50" ref="Q213:Q276">IF(Q212&lt;0,0,Q212-O213)</f>
        <v>19096086.11717915</v>
      </c>
      <c r="R213" s="37"/>
      <c r="S213" s="65"/>
      <c r="T213" s="50"/>
      <c r="U213" s="35"/>
      <c r="V213" s="36"/>
      <c r="W213" s="36"/>
      <c r="X213" s="35"/>
      <c r="Y213" s="38"/>
      <c r="AY213" s="44">
        <f t="shared" si="49"/>
        <v>-7.275957614183426E-12</v>
      </c>
      <c r="AZ213" s="35">
        <v>195</v>
      </c>
      <c r="BA213" s="39">
        <f t="shared" si="43"/>
        <v>0</v>
      </c>
      <c r="BB213" s="15">
        <f t="shared" si="44"/>
        <v>0</v>
      </c>
      <c r="BC213" s="15">
        <f t="shared" si="48"/>
        <v>0</v>
      </c>
      <c r="BD213" s="36">
        <f t="shared" si="46"/>
        <v>0</v>
      </c>
      <c r="BE213" s="15">
        <f t="shared" si="47"/>
        <v>0</v>
      </c>
      <c r="BF213" s="36">
        <f t="shared" si="40"/>
        <v>67321.58253288685</v>
      </c>
      <c r="BG213" s="36">
        <f t="shared" si="40"/>
        <v>37927.57773901379</v>
      </c>
      <c r="BH213" s="35">
        <f aca="true" t="shared" si="51" ref="BH213:BH276">IF(BE213&gt;0,1,0)</f>
        <v>0</v>
      </c>
    </row>
    <row r="214" spans="12:60" ht="20.25" customHeight="1">
      <c r="L214" s="64"/>
      <c r="M214" s="50">
        <v>196</v>
      </c>
      <c r="N214" s="36">
        <f t="shared" si="45"/>
        <v>105249.16027190063</v>
      </c>
      <c r="O214" s="36">
        <f t="shared" si="41"/>
        <v>67454.82316498319</v>
      </c>
      <c r="P214" s="36">
        <f t="shared" si="42"/>
        <v>37794.337106917454</v>
      </c>
      <c r="Q214" s="48">
        <f t="shared" si="50"/>
        <v>19028631.294014167</v>
      </c>
      <c r="R214" s="37"/>
      <c r="S214" s="65"/>
      <c r="T214" s="50"/>
      <c r="U214" s="35"/>
      <c r="V214" s="36"/>
      <c r="W214" s="36"/>
      <c r="X214" s="35"/>
      <c r="Y214" s="38"/>
      <c r="AY214" s="44">
        <f t="shared" si="49"/>
        <v>-7.275957614183426E-12</v>
      </c>
      <c r="AZ214" s="35">
        <v>196</v>
      </c>
      <c r="BA214" s="39">
        <f t="shared" si="43"/>
        <v>0</v>
      </c>
      <c r="BB214" s="15">
        <f t="shared" si="44"/>
        <v>0</v>
      </c>
      <c r="BC214" s="15">
        <f t="shared" si="48"/>
        <v>0</v>
      </c>
      <c r="BD214" s="36">
        <f t="shared" si="46"/>
        <v>0</v>
      </c>
      <c r="BE214" s="15">
        <f t="shared" si="47"/>
        <v>0</v>
      </c>
      <c r="BF214" s="36">
        <f t="shared" si="40"/>
        <v>67454.82316498319</v>
      </c>
      <c r="BG214" s="36">
        <f t="shared" si="40"/>
        <v>37794.337106917454</v>
      </c>
      <c r="BH214" s="35">
        <f t="shared" si="51"/>
        <v>0</v>
      </c>
    </row>
    <row r="215" spans="12:60" ht="20.25" customHeight="1">
      <c r="L215" s="64"/>
      <c r="M215" s="50">
        <v>197</v>
      </c>
      <c r="N215" s="36">
        <f t="shared" si="45"/>
        <v>105249.16027190063</v>
      </c>
      <c r="O215" s="36">
        <f t="shared" si="41"/>
        <v>67588.32750249721</v>
      </c>
      <c r="P215" s="36">
        <f t="shared" si="42"/>
        <v>37660.83276940343</v>
      </c>
      <c r="Q215" s="48">
        <f t="shared" si="50"/>
        <v>18961042.96651167</v>
      </c>
      <c r="R215" s="37"/>
      <c r="S215" s="65"/>
      <c r="T215" s="50"/>
      <c r="U215" s="35"/>
      <c r="V215" s="36"/>
      <c r="W215" s="36"/>
      <c r="X215" s="35"/>
      <c r="Y215" s="38"/>
      <c r="AY215" s="44">
        <f t="shared" si="49"/>
        <v>-7.275957614183426E-12</v>
      </c>
      <c r="AZ215" s="35">
        <v>197</v>
      </c>
      <c r="BA215" s="39">
        <f t="shared" si="43"/>
        <v>0</v>
      </c>
      <c r="BB215" s="15">
        <f t="shared" si="44"/>
        <v>0</v>
      </c>
      <c r="BC215" s="15">
        <f t="shared" si="48"/>
        <v>0</v>
      </c>
      <c r="BD215" s="36">
        <f t="shared" si="46"/>
        <v>0</v>
      </c>
      <c r="BE215" s="15">
        <f t="shared" si="47"/>
        <v>0</v>
      </c>
      <c r="BF215" s="36">
        <f t="shared" si="40"/>
        <v>67588.32750249721</v>
      </c>
      <c r="BG215" s="36">
        <f t="shared" si="40"/>
        <v>37660.83276940343</v>
      </c>
      <c r="BH215" s="35">
        <f t="shared" si="51"/>
        <v>0</v>
      </c>
    </row>
    <row r="216" spans="12:60" ht="20.25" customHeight="1">
      <c r="L216" s="64"/>
      <c r="M216" s="50">
        <v>198</v>
      </c>
      <c r="N216" s="36">
        <f t="shared" si="45"/>
        <v>105249.16027190063</v>
      </c>
      <c r="O216" s="36">
        <f t="shared" si="41"/>
        <v>67722.09606734589</v>
      </c>
      <c r="P216" s="36">
        <f t="shared" si="42"/>
        <v>37527.06420455474</v>
      </c>
      <c r="Q216" s="48">
        <f t="shared" si="50"/>
        <v>18893320.870444324</v>
      </c>
      <c r="R216" s="37"/>
      <c r="S216" s="65"/>
      <c r="T216" s="50">
        <v>33</v>
      </c>
      <c r="U216" s="36">
        <f>IF(X210&lt;0.01,0,U$210)</f>
        <v>0</v>
      </c>
      <c r="V216" s="36">
        <f>IF(U216=0,0,-PPMT($G$9/2,T216,MAX($G$8*2),$P$9))</f>
        <v>0</v>
      </c>
      <c r="W216" s="36">
        <f>IF(U216=0,0,-IPMT($G$9/2,T216,MAX($G$8*2),$P$9))</f>
        <v>0</v>
      </c>
      <c r="X216" s="36">
        <f>IF(X210&lt;0,0,X210-V216)</f>
        <v>0</v>
      </c>
      <c r="Y216" s="37"/>
      <c r="AY216" s="44">
        <f t="shared" si="49"/>
        <v>0</v>
      </c>
      <c r="AZ216" s="35">
        <v>198</v>
      </c>
      <c r="BA216" s="39">
        <f t="shared" si="43"/>
        <v>0</v>
      </c>
      <c r="BB216" s="15">
        <f t="shared" si="44"/>
        <v>0</v>
      </c>
      <c r="BC216" s="15">
        <f t="shared" si="48"/>
        <v>0</v>
      </c>
      <c r="BD216" s="36">
        <f t="shared" si="46"/>
        <v>0</v>
      </c>
      <c r="BE216" s="15">
        <f t="shared" si="47"/>
        <v>0</v>
      </c>
      <c r="BF216" s="36">
        <f t="shared" si="40"/>
        <v>67722.09606734589</v>
      </c>
      <c r="BG216" s="36">
        <f t="shared" si="40"/>
        <v>37527.06420455474</v>
      </c>
      <c r="BH216" s="35">
        <f t="shared" si="51"/>
        <v>0</v>
      </c>
    </row>
    <row r="217" spans="12:60" ht="20.25" customHeight="1">
      <c r="L217" s="64"/>
      <c r="M217" s="50">
        <v>199</v>
      </c>
      <c r="N217" s="36">
        <f t="shared" si="45"/>
        <v>105249.16027190063</v>
      </c>
      <c r="O217" s="36">
        <f t="shared" si="41"/>
        <v>67856.12938247921</v>
      </c>
      <c r="P217" s="36">
        <f t="shared" si="42"/>
        <v>37393.03088942143</v>
      </c>
      <c r="Q217" s="48">
        <f t="shared" si="50"/>
        <v>18825464.741061844</v>
      </c>
      <c r="R217" s="37"/>
      <c r="S217" s="65"/>
      <c r="T217" s="50"/>
      <c r="U217" s="35"/>
      <c r="V217" s="36"/>
      <c r="W217" s="36"/>
      <c r="X217" s="35"/>
      <c r="Y217" s="38"/>
      <c r="AY217" s="44">
        <f t="shared" si="49"/>
        <v>-7.275957614183426E-12</v>
      </c>
      <c r="AZ217" s="35">
        <v>199</v>
      </c>
      <c r="BA217" s="39">
        <f t="shared" si="43"/>
        <v>0</v>
      </c>
      <c r="BB217" s="15">
        <f t="shared" si="44"/>
        <v>0</v>
      </c>
      <c r="BC217" s="15">
        <f t="shared" si="48"/>
        <v>0</v>
      </c>
      <c r="BD217" s="36">
        <f t="shared" si="46"/>
        <v>0</v>
      </c>
      <c r="BE217" s="15">
        <f t="shared" si="47"/>
        <v>0</v>
      </c>
      <c r="BF217" s="36">
        <f t="shared" si="40"/>
        <v>67856.12938247921</v>
      </c>
      <c r="BG217" s="36">
        <f t="shared" si="40"/>
        <v>37393.03088942143</v>
      </c>
      <c r="BH217" s="35">
        <f t="shared" si="51"/>
        <v>0</v>
      </c>
    </row>
    <row r="218" spans="12:60" ht="20.25" customHeight="1">
      <c r="L218" s="64"/>
      <c r="M218" s="50">
        <v>200</v>
      </c>
      <c r="N218" s="36">
        <f t="shared" si="45"/>
        <v>105249.16027190063</v>
      </c>
      <c r="O218" s="36">
        <f t="shared" si="41"/>
        <v>67990.42797188202</v>
      </c>
      <c r="P218" s="36">
        <f t="shared" si="42"/>
        <v>37258.73230001862</v>
      </c>
      <c r="Q218" s="48">
        <f t="shared" si="50"/>
        <v>18757474.313089963</v>
      </c>
      <c r="R218" s="37"/>
      <c r="S218" s="65"/>
      <c r="T218" s="50"/>
      <c r="U218" s="35"/>
      <c r="V218" s="36"/>
      <c r="W218" s="36"/>
      <c r="X218" s="35"/>
      <c r="Y218" s="38"/>
      <c r="AY218" s="44">
        <f t="shared" si="49"/>
        <v>-7.275957614183426E-12</v>
      </c>
      <c r="AZ218" s="35">
        <v>200</v>
      </c>
      <c r="BA218" s="39">
        <f t="shared" si="43"/>
        <v>0</v>
      </c>
      <c r="BB218" s="15">
        <f t="shared" si="44"/>
        <v>0</v>
      </c>
      <c r="BC218" s="15">
        <f t="shared" si="48"/>
        <v>0</v>
      </c>
      <c r="BD218" s="36">
        <f t="shared" si="46"/>
        <v>0</v>
      </c>
      <c r="BE218" s="15">
        <f t="shared" si="47"/>
        <v>0</v>
      </c>
      <c r="BF218" s="36">
        <f aca="true" t="shared" si="52" ref="BF218:BG281">O218</f>
        <v>67990.42797188202</v>
      </c>
      <c r="BG218" s="36">
        <f t="shared" si="52"/>
        <v>37258.73230001862</v>
      </c>
      <c r="BH218" s="35">
        <f t="shared" si="51"/>
        <v>0</v>
      </c>
    </row>
    <row r="219" spans="12:60" ht="20.25" customHeight="1">
      <c r="L219" s="64"/>
      <c r="M219" s="50">
        <v>201</v>
      </c>
      <c r="N219" s="36">
        <f t="shared" si="45"/>
        <v>105249.16027190063</v>
      </c>
      <c r="O219" s="36">
        <f t="shared" si="41"/>
        <v>68124.99236057635</v>
      </c>
      <c r="P219" s="36">
        <f t="shared" si="42"/>
        <v>37124.16791132428</v>
      </c>
      <c r="Q219" s="48">
        <f t="shared" si="50"/>
        <v>18689349.320729386</v>
      </c>
      <c r="R219" s="37"/>
      <c r="S219" s="65"/>
      <c r="T219" s="50"/>
      <c r="U219" s="35"/>
      <c r="V219" s="36"/>
      <c r="W219" s="36"/>
      <c r="X219" s="35"/>
      <c r="Y219" s="38"/>
      <c r="AY219" s="44">
        <f t="shared" si="49"/>
        <v>7.275957614183426E-12</v>
      </c>
      <c r="AZ219" s="35">
        <v>201</v>
      </c>
      <c r="BA219" s="39">
        <f t="shared" si="43"/>
        <v>0</v>
      </c>
      <c r="BB219" s="15">
        <f t="shared" si="44"/>
        <v>0</v>
      </c>
      <c r="BC219" s="15">
        <f t="shared" si="48"/>
        <v>0</v>
      </c>
      <c r="BD219" s="36">
        <f t="shared" si="46"/>
        <v>0</v>
      </c>
      <c r="BE219" s="15">
        <f t="shared" si="47"/>
        <v>0</v>
      </c>
      <c r="BF219" s="36">
        <f t="shared" si="52"/>
        <v>68124.99236057635</v>
      </c>
      <c r="BG219" s="36">
        <f t="shared" si="52"/>
        <v>37124.16791132428</v>
      </c>
      <c r="BH219" s="35">
        <f t="shared" si="51"/>
        <v>0</v>
      </c>
    </row>
    <row r="220" spans="12:60" ht="20.25" customHeight="1">
      <c r="L220" s="64"/>
      <c r="M220" s="50">
        <v>202</v>
      </c>
      <c r="N220" s="36">
        <f t="shared" si="45"/>
        <v>105249.16027190063</v>
      </c>
      <c r="O220" s="36">
        <f t="shared" si="41"/>
        <v>68259.82307462333</v>
      </c>
      <c r="P220" s="36">
        <f t="shared" si="42"/>
        <v>36989.33719727731</v>
      </c>
      <c r="Q220" s="48">
        <f t="shared" si="50"/>
        <v>18621089.497654762</v>
      </c>
      <c r="R220" s="37"/>
      <c r="S220" s="65"/>
      <c r="T220" s="50"/>
      <c r="U220" s="35"/>
      <c r="V220" s="36"/>
      <c r="W220" s="36"/>
      <c r="X220" s="35"/>
      <c r="Y220" s="38"/>
      <c r="AY220" s="44">
        <f t="shared" si="49"/>
        <v>-7.275957614183426E-12</v>
      </c>
      <c r="AZ220" s="35">
        <v>202</v>
      </c>
      <c r="BA220" s="39">
        <f t="shared" si="43"/>
        <v>0</v>
      </c>
      <c r="BB220" s="15">
        <f t="shared" si="44"/>
        <v>0</v>
      </c>
      <c r="BC220" s="15">
        <f t="shared" si="48"/>
        <v>0</v>
      </c>
      <c r="BD220" s="36">
        <f t="shared" si="46"/>
        <v>0</v>
      </c>
      <c r="BE220" s="15">
        <f t="shared" si="47"/>
        <v>0</v>
      </c>
      <c r="BF220" s="36">
        <f t="shared" si="52"/>
        <v>68259.82307462333</v>
      </c>
      <c r="BG220" s="36">
        <f t="shared" si="52"/>
        <v>36989.33719727731</v>
      </c>
      <c r="BH220" s="35">
        <f t="shared" si="51"/>
        <v>0</v>
      </c>
    </row>
    <row r="221" spans="12:60" ht="20.25" customHeight="1">
      <c r="L221" s="64"/>
      <c r="M221" s="50">
        <v>203</v>
      </c>
      <c r="N221" s="36">
        <f t="shared" si="45"/>
        <v>105249.16027190063</v>
      </c>
      <c r="O221" s="36">
        <f t="shared" si="41"/>
        <v>68394.92064112518</v>
      </c>
      <c r="P221" s="36">
        <f t="shared" si="42"/>
        <v>36854.23963077545</v>
      </c>
      <c r="Q221" s="48">
        <f t="shared" si="50"/>
        <v>18552694.577013638</v>
      </c>
      <c r="R221" s="37"/>
      <c r="S221" s="65"/>
      <c r="T221" s="50"/>
      <c r="U221" s="35"/>
      <c r="V221" s="36"/>
      <c r="W221" s="36"/>
      <c r="X221" s="35"/>
      <c r="Y221" s="38"/>
      <c r="AY221" s="44">
        <f t="shared" si="49"/>
        <v>0</v>
      </c>
      <c r="AZ221" s="35">
        <v>203</v>
      </c>
      <c r="BA221" s="39">
        <f t="shared" si="43"/>
        <v>0</v>
      </c>
      <c r="BB221" s="15">
        <f t="shared" si="44"/>
        <v>0</v>
      </c>
      <c r="BC221" s="15">
        <f t="shared" si="48"/>
        <v>0</v>
      </c>
      <c r="BD221" s="36">
        <f t="shared" si="46"/>
        <v>0</v>
      </c>
      <c r="BE221" s="15">
        <f t="shared" si="47"/>
        <v>0</v>
      </c>
      <c r="BF221" s="36">
        <f t="shared" si="52"/>
        <v>68394.92064112518</v>
      </c>
      <c r="BG221" s="36">
        <f t="shared" si="52"/>
        <v>36854.23963077545</v>
      </c>
      <c r="BH221" s="35">
        <f t="shared" si="51"/>
        <v>0</v>
      </c>
    </row>
    <row r="222" spans="12:60" ht="20.25" customHeight="1">
      <c r="L222" s="64"/>
      <c r="M222" s="50">
        <v>204</v>
      </c>
      <c r="N222" s="36">
        <f t="shared" si="45"/>
        <v>105249.16027190063</v>
      </c>
      <c r="O222" s="36">
        <f t="shared" si="41"/>
        <v>68530.2855882274</v>
      </c>
      <c r="P222" s="36">
        <f t="shared" si="42"/>
        <v>36718.87468367323</v>
      </c>
      <c r="Q222" s="48">
        <f t="shared" si="50"/>
        <v>18484164.29142541</v>
      </c>
      <c r="R222" s="37"/>
      <c r="S222" s="65"/>
      <c r="T222" s="50">
        <v>34</v>
      </c>
      <c r="U222" s="36">
        <f>IF(X216&lt;0.01,0,U$216)</f>
        <v>0</v>
      </c>
      <c r="V222" s="36">
        <f>IF(U222=0,0,-PPMT($G$9/2,T222,MAX($G$8*2),$P$9))</f>
        <v>0</v>
      </c>
      <c r="W222" s="36">
        <f>IF(U222=0,0,-IPMT($G$9/2,T222,MAX($G$8*2),$P$9))</f>
        <v>0</v>
      </c>
      <c r="X222" s="36">
        <f>IF(X216&lt;0,0,X216-V222)</f>
        <v>0</v>
      </c>
      <c r="Y222" s="37"/>
      <c r="AY222" s="44">
        <f t="shared" si="49"/>
        <v>0</v>
      </c>
      <c r="AZ222" s="35">
        <v>204</v>
      </c>
      <c r="BA222" s="39">
        <f t="shared" si="43"/>
        <v>0</v>
      </c>
      <c r="BB222" s="15">
        <f t="shared" si="44"/>
        <v>0</v>
      </c>
      <c r="BC222" s="15">
        <f t="shared" si="48"/>
        <v>0</v>
      </c>
      <c r="BD222" s="36">
        <f t="shared" si="46"/>
        <v>0</v>
      </c>
      <c r="BE222" s="15">
        <f t="shared" si="47"/>
        <v>0</v>
      </c>
      <c r="BF222" s="36">
        <f t="shared" si="52"/>
        <v>68530.2855882274</v>
      </c>
      <c r="BG222" s="36">
        <f t="shared" si="52"/>
        <v>36718.87468367323</v>
      </c>
      <c r="BH222" s="35">
        <f t="shared" si="51"/>
        <v>0</v>
      </c>
    </row>
    <row r="223" spans="12:60" ht="20.25" customHeight="1">
      <c r="L223" s="67" t="s">
        <v>54</v>
      </c>
      <c r="M223" s="50">
        <v>205</v>
      </c>
      <c r="N223" s="36">
        <f t="shared" si="45"/>
        <v>105249.16027190063</v>
      </c>
      <c r="O223" s="36">
        <f aca="true" t="shared" si="53" ref="O223:O286">IF(N223=0,0,-PPMT($G$9/12,M223,MAX($G$8*12),$P$7))</f>
        <v>68665.91844512077</v>
      </c>
      <c r="P223" s="36">
        <f aca="true" t="shared" si="54" ref="P223:P286">IF(N223=0,0,-IPMT($G$9/12,M223,MAX($G$8*12),$P$7))</f>
        <v>36583.241826779864</v>
      </c>
      <c r="Q223" s="48">
        <f t="shared" si="50"/>
        <v>18415498.37298029</v>
      </c>
      <c r="R223" s="37"/>
      <c r="S223" s="68" t="s">
        <v>54</v>
      </c>
      <c r="T223" s="50"/>
      <c r="U223" s="35"/>
      <c r="V223" s="36"/>
      <c r="W223" s="36"/>
      <c r="X223" s="35"/>
      <c r="Y223" s="38"/>
      <c r="AY223" s="44">
        <f t="shared" si="49"/>
        <v>0</v>
      </c>
      <c r="AZ223" s="35">
        <v>205</v>
      </c>
      <c r="BA223" s="39">
        <f aca="true" t="shared" si="55" ref="BA223:BA286">IF($F$19=AZ223,1,0)</f>
        <v>0</v>
      </c>
      <c r="BB223" s="15">
        <f t="shared" si="44"/>
        <v>0</v>
      </c>
      <c r="BC223" s="15">
        <f t="shared" si="48"/>
        <v>0</v>
      </c>
      <c r="BD223" s="36">
        <f t="shared" si="46"/>
        <v>0</v>
      </c>
      <c r="BE223" s="15">
        <f t="shared" si="47"/>
        <v>0</v>
      </c>
      <c r="BF223" s="36">
        <f t="shared" si="52"/>
        <v>68665.91844512077</v>
      </c>
      <c r="BG223" s="36">
        <f t="shared" si="52"/>
        <v>36583.241826779864</v>
      </c>
      <c r="BH223" s="35">
        <f t="shared" si="51"/>
        <v>0</v>
      </c>
    </row>
    <row r="224" spans="12:60" ht="20.25" customHeight="1">
      <c r="L224" s="67"/>
      <c r="M224" s="50">
        <v>206</v>
      </c>
      <c r="N224" s="36">
        <f t="shared" si="45"/>
        <v>105249.16027190063</v>
      </c>
      <c r="O224" s="36">
        <f t="shared" si="53"/>
        <v>68801.81974204339</v>
      </c>
      <c r="P224" s="36">
        <f t="shared" si="54"/>
        <v>36447.34052985724</v>
      </c>
      <c r="Q224" s="48">
        <f t="shared" si="50"/>
        <v>18346696.553238247</v>
      </c>
      <c r="R224" s="37"/>
      <c r="S224" s="68"/>
      <c r="T224" s="50"/>
      <c r="U224" s="35"/>
      <c r="V224" s="36"/>
      <c r="W224" s="36"/>
      <c r="X224" s="35"/>
      <c r="Y224" s="38"/>
      <c r="AY224" s="44">
        <f t="shared" si="49"/>
        <v>7.275957614183426E-12</v>
      </c>
      <c r="AZ224" s="35">
        <v>206</v>
      </c>
      <c r="BA224" s="39">
        <f t="shared" si="55"/>
        <v>0</v>
      </c>
      <c r="BB224" s="15">
        <f aca="true" t="shared" si="56" ref="BB224:BB287">IF(BA224=1,$F$18,IF(BB223&gt;0,BD223,0))</f>
        <v>0</v>
      </c>
      <c r="BC224" s="15">
        <f t="shared" si="48"/>
        <v>0</v>
      </c>
      <c r="BD224" s="36">
        <f t="shared" si="46"/>
        <v>0</v>
      </c>
      <c r="BE224" s="15">
        <f t="shared" si="47"/>
        <v>0</v>
      </c>
      <c r="BF224" s="36">
        <f t="shared" si="52"/>
        <v>68801.81974204339</v>
      </c>
      <c r="BG224" s="36">
        <f t="shared" si="52"/>
        <v>36447.34052985724</v>
      </c>
      <c r="BH224" s="35">
        <f t="shared" si="51"/>
        <v>0</v>
      </c>
    </row>
    <row r="225" spans="12:60" ht="20.25" customHeight="1">
      <c r="L225" s="67"/>
      <c r="M225" s="50">
        <v>207</v>
      </c>
      <c r="N225" s="36">
        <f aca="true" t="shared" si="57" ref="N225:N288">IF(Q224&lt;1,0,N224)</f>
        <v>105249.16027190063</v>
      </c>
      <c r="O225" s="36">
        <f t="shared" si="53"/>
        <v>68937.99001028287</v>
      </c>
      <c r="P225" s="36">
        <f t="shared" si="54"/>
        <v>36311.170261617764</v>
      </c>
      <c r="Q225" s="48">
        <f t="shared" si="50"/>
        <v>18277758.563227963</v>
      </c>
      <c r="R225" s="37"/>
      <c r="S225" s="68"/>
      <c r="T225" s="50"/>
      <c r="U225" s="35"/>
      <c r="V225" s="36"/>
      <c r="W225" s="36"/>
      <c r="X225" s="35"/>
      <c r="Y225" s="38"/>
      <c r="AY225" s="44">
        <f t="shared" si="49"/>
        <v>0</v>
      </c>
      <c r="AZ225" s="35">
        <v>207</v>
      </c>
      <c r="BA225" s="39">
        <f t="shared" si="55"/>
        <v>0</v>
      </c>
      <c r="BB225" s="15">
        <f t="shared" si="56"/>
        <v>0</v>
      </c>
      <c r="BC225" s="15">
        <f t="shared" si="48"/>
        <v>0</v>
      </c>
      <c r="BD225" s="36">
        <f t="shared" si="46"/>
        <v>0</v>
      </c>
      <c r="BE225" s="15">
        <f t="shared" si="47"/>
        <v>0</v>
      </c>
      <c r="BF225" s="36">
        <f t="shared" si="52"/>
        <v>68937.99001028287</v>
      </c>
      <c r="BG225" s="36">
        <f t="shared" si="52"/>
        <v>36311.170261617764</v>
      </c>
      <c r="BH225" s="35">
        <f t="shared" si="51"/>
        <v>0</v>
      </c>
    </row>
    <row r="226" spans="12:60" ht="20.25" customHeight="1">
      <c r="L226" s="67"/>
      <c r="M226" s="50">
        <v>208</v>
      </c>
      <c r="N226" s="36">
        <f t="shared" si="57"/>
        <v>105249.16027190063</v>
      </c>
      <c r="O226" s="36">
        <f t="shared" si="53"/>
        <v>69074.42978217822</v>
      </c>
      <c r="P226" s="36">
        <f t="shared" si="54"/>
        <v>36174.73048972241</v>
      </c>
      <c r="Q226" s="48">
        <f t="shared" si="50"/>
        <v>18208684.133445784</v>
      </c>
      <c r="R226" s="37"/>
      <c r="S226" s="68"/>
      <c r="T226" s="50"/>
      <c r="U226" s="35"/>
      <c r="V226" s="36"/>
      <c r="W226" s="36"/>
      <c r="X226" s="35"/>
      <c r="Y226" s="38"/>
      <c r="AY226" s="44">
        <f t="shared" si="49"/>
        <v>0</v>
      </c>
      <c r="AZ226" s="35">
        <v>208</v>
      </c>
      <c r="BA226" s="39">
        <f t="shared" si="55"/>
        <v>0</v>
      </c>
      <c r="BB226" s="15">
        <f t="shared" si="56"/>
        <v>0</v>
      </c>
      <c r="BC226" s="15">
        <f t="shared" si="48"/>
        <v>0</v>
      </c>
      <c r="BD226" s="36">
        <f t="shared" si="46"/>
        <v>0</v>
      </c>
      <c r="BE226" s="15">
        <f t="shared" si="47"/>
        <v>0</v>
      </c>
      <c r="BF226" s="36">
        <f t="shared" si="52"/>
        <v>69074.42978217822</v>
      </c>
      <c r="BG226" s="36">
        <f t="shared" si="52"/>
        <v>36174.73048972241</v>
      </c>
      <c r="BH226" s="35">
        <f t="shared" si="51"/>
        <v>0</v>
      </c>
    </row>
    <row r="227" spans="12:60" ht="20.25" customHeight="1">
      <c r="L227" s="67"/>
      <c r="M227" s="50">
        <v>209</v>
      </c>
      <c r="N227" s="36">
        <f t="shared" si="57"/>
        <v>105249.16027190063</v>
      </c>
      <c r="O227" s="36">
        <f t="shared" si="53"/>
        <v>69211.1395911221</v>
      </c>
      <c r="P227" s="36">
        <f t="shared" si="54"/>
        <v>36038.02068077852</v>
      </c>
      <c r="Q227" s="48">
        <f t="shared" si="50"/>
        <v>18139472.99385466</v>
      </c>
      <c r="R227" s="37"/>
      <c r="S227" s="68"/>
      <c r="T227" s="50"/>
      <c r="U227" s="35"/>
      <c r="V227" s="36"/>
      <c r="W227" s="36"/>
      <c r="X227" s="35"/>
      <c r="Y227" s="38"/>
      <c r="AY227" s="44">
        <f t="shared" si="49"/>
        <v>7.275957614183426E-12</v>
      </c>
      <c r="AZ227" s="35">
        <v>209</v>
      </c>
      <c r="BA227" s="39">
        <f t="shared" si="55"/>
        <v>0</v>
      </c>
      <c r="BB227" s="15">
        <f t="shared" si="56"/>
        <v>0</v>
      </c>
      <c r="BC227" s="15">
        <f t="shared" si="48"/>
        <v>0</v>
      </c>
      <c r="BD227" s="36">
        <f t="shared" si="46"/>
        <v>0</v>
      </c>
      <c r="BE227" s="15">
        <f t="shared" si="47"/>
        <v>0</v>
      </c>
      <c r="BF227" s="36">
        <f t="shared" si="52"/>
        <v>69211.1395911221</v>
      </c>
      <c r="BG227" s="36">
        <f t="shared" si="52"/>
        <v>36038.02068077852</v>
      </c>
      <c r="BH227" s="35">
        <f t="shared" si="51"/>
        <v>0</v>
      </c>
    </row>
    <row r="228" spans="12:60" ht="20.25" customHeight="1">
      <c r="L228" s="67"/>
      <c r="M228" s="50">
        <v>210</v>
      </c>
      <c r="N228" s="36">
        <f t="shared" si="57"/>
        <v>105249.16027190063</v>
      </c>
      <c r="O228" s="36">
        <f t="shared" si="53"/>
        <v>69348.11997156285</v>
      </c>
      <c r="P228" s="36">
        <f t="shared" si="54"/>
        <v>35901.04030033778</v>
      </c>
      <c r="Q228" s="48">
        <f t="shared" si="50"/>
        <v>18070124.8738831</v>
      </c>
      <c r="R228" s="37"/>
      <c r="S228" s="68"/>
      <c r="T228" s="50">
        <v>35</v>
      </c>
      <c r="U228" s="36">
        <f>IF(X222&lt;0.01,0,U$222)</f>
        <v>0</v>
      </c>
      <c r="V228" s="36">
        <f>IF(U228=0,0,-PPMT($G$9/2,T228,MAX($G$8*2),$P$9))</f>
        <v>0</v>
      </c>
      <c r="W228" s="36">
        <f>IF(U228=0,0,-IPMT($G$9/2,T228,MAX($G$8*2),$P$9))</f>
        <v>0</v>
      </c>
      <c r="X228" s="36">
        <f>IF(X222&lt;0,0,X222-V228)</f>
        <v>0</v>
      </c>
      <c r="Y228" s="37"/>
      <c r="AY228" s="44">
        <f t="shared" si="49"/>
        <v>7.275957614183426E-12</v>
      </c>
      <c r="AZ228" s="35">
        <v>210</v>
      </c>
      <c r="BA228" s="39">
        <f t="shared" si="55"/>
        <v>0</v>
      </c>
      <c r="BB228" s="15">
        <f t="shared" si="56"/>
        <v>0</v>
      </c>
      <c r="BC228" s="15">
        <f t="shared" si="48"/>
        <v>0</v>
      </c>
      <c r="BD228" s="36">
        <f t="shared" si="46"/>
        <v>0</v>
      </c>
      <c r="BE228" s="15">
        <f t="shared" si="47"/>
        <v>0</v>
      </c>
      <c r="BF228" s="36">
        <f t="shared" si="52"/>
        <v>69348.11997156285</v>
      </c>
      <c r="BG228" s="36">
        <f t="shared" si="52"/>
        <v>35901.04030033778</v>
      </c>
      <c r="BH228" s="35">
        <f t="shared" si="51"/>
        <v>0</v>
      </c>
    </row>
    <row r="229" spans="12:60" ht="20.25" customHeight="1">
      <c r="L229" s="67"/>
      <c r="M229" s="50">
        <v>211</v>
      </c>
      <c r="N229" s="36">
        <f t="shared" si="57"/>
        <v>105249.16027190063</v>
      </c>
      <c r="O229" s="36">
        <f t="shared" si="53"/>
        <v>69485.3714590066</v>
      </c>
      <c r="P229" s="36">
        <f t="shared" si="54"/>
        <v>35763.78881289403</v>
      </c>
      <c r="Q229" s="48">
        <f t="shared" si="50"/>
        <v>18000639.50242409</v>
      </c>
      <c r="R229" s="37"/>
      <c r="S229" s="68"/>
      <c r="T229" s="50"/>
      <c r="U229" s="35"/>
      <c r="V229" s="36"/>
      <c r="W229" s="36"/>
      <c r="X229" s="35"/>
      <c r="Y229" s="38"/>
      <c r="AY229" s="44">
        <f t="shared" si="49"/>
        <v>7.275957614183426E-12</v>
      </c>
      <c r="AZ229" s="35">
        <v>211</v>
      </c>
      <c r="BA229" s="39">
        <f t="shared" si="55"/>
        <v>0</v>
      </c>
      <c r="BB229" s="15">
        <f t="shared" si="56"/>
        <v>0</v>
      </c>
      <c r="BC229" s="15">
        <f t="shared" si="48"/>
        <v>0</v>
      </c>
      <c r="BD229" s="36">
        <f t="shared" si="46"/>
        <v>0</v>
      </c>
      <c r="BE229" s="15">
        <f t="shared" si="47"/>
        <v>0</v>
      </c>
      <c r="BF229" s="36">
        <f t="shared" si="52"/>
        <v>69485.3714590066</v>
      </c>
      <c r="BG229" s="36">
        <f t="shared" si="52"/>
        <v>35763.78881289403</v>
      </c>
      <c r="BH229" s="35">
        <f t="shared" si="51"/>
        <v>0</v>
      </c>
    </row>
    <row r="230" spans="12:60" ht="20.25" customHeight="1">
      <c r="L230" s="67"/>
      <c r="M230" s="50">
        <v>212</v>
      </c>
      <c r="N230" s="36">
        <f t="shared" si="57"/>
        <v>105249.16027190063</v>
      </c>
      <c r="O230" s="36">
        <f t="shared" si="53"/>
        <v>69622.89459001919</v>
      </c>
      <c r="P230" s="36">
        <f t="shared" si="54"/>
        <v>35626.26568188145</v>
      </c>
      <c r="Q230" s="48">
        <f t="shared" si="50"/>
        <v>17931016.60783407</v>
      </c>
      <c r="R230" s="37"/>
      <c r="S230" s="68"/>
      <c r="T230" s="50"/>
      <c r="U230" s="35"/>
      <c r="V230" s="36"/>
      <c r="W230" s="36"/>
      <c r="X230" s="35"/>
      <c r="Y230" s="38"/>
      <c r="AY230" s="44">
        <f t="shared" si="49"/>
        <v>-7.275957614183426E-12</v>
      </c>
      <c r="AZ230" s="35">
        <v>212</v>
      </c>
      <c r="BA230" s="39">
        <f t="shared" si="55"/>
        <v>0</v>
      </c>
      <c r="BB230" s="15">
        <f t="shared" si="56"/>
        <v>0</v>
      </c>
      <c r="BC230" s="15">
        <f t="shared" si="48"/>
        <v>0</v>
      </c>
      <c r="BD230" s="36">
        <f t="shared" si="46"/>
        <v>0</v>
      </c>
      <c r="BE230" s="15">
        <f t="shared" si="47"/>
        <v>0</v>
      </c>
      <c r="BF230" s="36">
        <f t="shared" si="52"/>
        <v>69622.89459001919</v>
      </c>
      <c r="BG230" s="36">
        <f t="shared" si="52"/>
        <v>35626.26568188145</v>
      </c>
      <c r="BH230" s="35">
        <f t="shared" si="51"/>
        <v>0</v>
      </c>
    </row>
    <row r="231" spans="12:60" ht="20.25" customHeight="1">
      <c r="L231" s="67"/>
      <c r="M231" s="50">
        <v>213</v>
      </c>
      <c r="N231" s="36">
        <f t="shared" si="57"/>
        <v>105249.16027190063</v>
      </c>
      <c r="O231" s="36">
        <f t="shared" si="53"/>
        <v>69760.68990222861</v>
      </c>
      <c r="P231" s="36">
        <f t="shared" si="54"/>
        <v>35488.470369672024</v>
      </c>
      <c r="Q231" s="48">
        <f t="shared" si="50"/>
        <v>17861255.917931844</v>
      </c>
      <c r="R231" s="37"/>
      <c r="S231" s="68"/>
      <c r="T231" s="50"/>
      <c r="U231" s="35"/>
      <c r="V231" s="36"/>
      <c r="W231" s="36"/>
      <c r="X231" s="35"/>
      <c r="Y231" s="38"/>
      <c r="AY231" s="44">
        <f t="shared" si="49"/>
        <v>0</v>
      </c>
      <c r="AZ231" s="35">
        <v>213</v>
      </c>
      <c r="BA231" s="39">
        <f t="shared" si="55"/>
        <v>0</v>
      </c>
      <c r="BB231" s="15">
        <f t="shared" si="56"/>
        <v>0</v>
      </c>
      <c r="BC231" s="15">
        <f t="shared" si="48"/>
        <v>0</v>
      </c>
      <c r="BD231" s="36">
        <f t="shared" si="46"/>
        <v>0</v>
      </c>
      <c r="BE231" s="15">
        <f t="shared" si="47"/>
        <v>0</v>
      </c>
      <c r="BF231" s="36">
        <f t="shared" si="52"/>
        <v>69760.68990222861</v>
      </c>
      <c r="BG231" s="36">
        <f t="shared" si="52"/>
        <v>35488.470369672024</v>
      </c>
      <c r="BH231" s="35">
        <f t="shared" si="51"/>
        <v>0</v>
      </c>
    </row>
    <row r="232" spans="12:60" ht="20.25" customHeight="1">
      <c r="L232" s="67"/>
      <c r="M232" s="50">
        <v>214</v>
      </c>
      <c r="N232" s="36">
        <f t="shared" si="57"/>
        <v>105249.16027190063</v>
      </c>
      <c r="O232" s="36">
        <f t="shared" si="53"/>
        <v>69898.75793432674</v>
      </c>
      <c r="P232" s="36">
        <f t="shared" si="54"/>
        <v>35350.40233757388</v>
      </c>
      <c r="Q232" s="48">
        <f t="shared" si="50"/>
        <v>17791357.159997515</v>
      </c>
      <c r="R232" s="37"/>
      <c r="S232" s="68"/>
      <c r="T232" s="50"/>
      <c r="U232" s="35"/>
      <c r="V232" s="36"/>
      <c r="W232" s="36"/>
      <c r="X232" s="35"/>
      <c r="Y232" s="38"/>
      <c r="AY232" s="44">
        <f t="shared" si="49"/>
        <v>7.275957614183426E-12</v>
      </c>
      <c r="AZ232" s="35">
        <v>214</v>
      </c>
      <c r="BA232" s="39">
        <f t="shared" si="55"/>
        <v>0</v>
      </c>
      <c r="BB232" s="15">
        <f t="shared" si="56"/>
        <v>0</v>
      </c>
      <c r="BC232" s="15">
        <f t="shared" si="48"/>
        <v>0</v>
      </c>
      <c r="BD232" s="36">
        <f t="shared" si="46"/>
        <v>0</v>
      </c>
      <c r="BE232" s="15">
        <f t="shared" si="47"/>
        <v>0</v>
      </c>
      <c r="BF232" s="36">
        <f t="shared" si="52"/>
        <v>69898.75793432674</v>
      </c>
      <c r="BG232" s="36">
        <f t="shared" si="52"/>
        <v>35350.40233757388</v>
      </c>
      <c r="BH232" s="35">
        <f t="shared" si="51"/>
        <v>0</v>
      </c>
    </row>
    <row r="233" spans="12:60" ht="20.25" customHeight="1">
      <c r="L233" s="67"/>
      <c r="M233" s="50">
        <v>215</v>
      </c>
      <c r="N233" s="36">
        <f t="shared" si="57"/>
        <v>105249.16027190063</v>
      </c>
      <c r="O233" s="36">
        <f t="shared" si="53"/>
        <v>70037.09922607176</v>
      </c>
      <c r="P233" s="36">
        <f t="shared" si="54"/>
        <v>35212.061045828865</v>
      </c>
      <c r="Q233" s="48">
        <f t="shared" si="50"/>
        <v>17721320.060771443</v>
      </c>
      <c r="R233" s="37"/>
      <c r="S233" s="68"/>
      <c r="T233" s="50"/>
      <c r="U233" s="35"/>
      <c r="V233" s="36"/>
      <c r="W233" s="36"/>
      <c r="X233" s="35"/>
      <c r="Y233" s="38"/>
      <c r="AY233" s="44">
        <f t="shared" si="49"/>
        <v>7.275957614183426E-12</v>
      </c>
      <c r="AZ233" s="35">
        <v>215</v>
      </c>
      <c r="BA233" s="39">
        <f t="shared" si="55"/>
        <v>0</v>
      </c>
      <c r="BB233" s="15">
        <f t="shared" si="56"/>
        <v>0</v>
      </c>
      <c r="BC233" s="15">
        <f t="shared" si="48"/>
        <v>0</v>
      </c>
      <c r="BD233" s="36">
        <f t="shared" si="46"/>
        <v>0</v>
      </c>
      <c r="BE233" s="15">
        <f t="shared" si="47"/>
        <v>0</v>
      </c>
      <c r="BF233" s="36">
        <f t="shared" si="52"/>
        <v>70037.09922607176</v>
      </c>
      <c r="BG233" s="36">
        <f t="shared" si="52"/>
        <v>35212.061045828865</v>
      </c>
      <c r="BH233" s="35">
        <f t="shared" si="51"/>
        <v>0</v>
      </c>
    </row>
    <row r="234" spans="12:60" ht="20.25" customHeight="1">
      <c r="L234" s="67"/>
      <c r="M234" s="50">
        <v>216</v>
      </c>
      <c r="N234" s="36">
        <f t="shared" si="57"/>
        <v>105249.16027190063</v>
      </c>
      <c r="O234" s="36">
        <f t="shared" si="53"/>
        <v>70175.71431829006</v>
      </c>
      <c r="P234" s="36">
        <f t="shared" si="54"/>
        <v>35073.44595361058</v>
      </c>
      <c r="Q234" s="48">
        <f t="shared" si="50"/>
        <v>17651144.346453153</v>
      </c>
      <c r="R234" s="37"/>
      <c r="S234" s="68"/>
      <c r="T234" s="50">
        <v>36</v>
      </c>
      <c r="U234" s="36">
        <f>IF(X228&lt;0.01,0,U$228)</f>
        <v>0</v>
      </c>
      <c r="V234" s="36">
        <f>IF(U234=0,0,-PPMT($G$9/2,T234,MAX($G$8*2),$P$9))</f>
        <v>0</v>
      </c>
      <c r="W234" s="36">
        <f>IF(U234=0,0,-IPMT($G$9/2,T234,MAX($G$8*2),$P$9))</f>
        <v>0</v>
      </c>
      <c r="X234" s="36">
        <f>IF(X228&lt;0,0,X228-V234)</f>
        <v>0</v>
      </c>
      <c r="Y234" s="37"/>
      <c r="AY234" s="44">
        <f t="shared" si="49"/>
        <v>-7.275957614183426E-12</v>
      </c>
      <c r="AZ234" s="35">
        <v>216</v>
      </c>
      <c r="BA234" s="39">
        <f t="shared" si="55"/>
        <v>0</v>
      </c>
      <c r="BB234" s="15">
        <f t="shared" si="56"/>
        <v>0</v>
      </c>
      <c r="BC234" s="15">
        <f t="shared" si="48"/>
        <v>0</v>
      </c>
      <c r="BD234" s="36">
        <f t="shared" si="46"/>
        <v>0</v>
      </c>
      <c r="BE234" s="15">
        <f t="shared" si="47"/>
        <v>0</v>
      </c>
      <c r="BF234" s="36">
        <f t="shared" si="52"/>
        <v>70175.71431829006</v>
      </c>
      <c r="BG234" s="36">
        <f t="shared" si="52"/>
        <v>35073.44595361058</v>
      </c>
      <c r="BH234" s="35">
        <f t="shared" si="51"/>
        <v>0</v>
      </c>
    </row>
    <row r="235" spans="12:60" ht="20.25" customHeight="1">
      <c r="L235" s="64" t="s">
        <v>55</v>
      </c>
      <c r="M235" s="50">
        <v>217</v>
      </c>
      <c r="N235" s="36">
        <f t="shared" si="57"/>
        <v>105249.16027190063</v>
      </c>
      <c r="O235" s="36">
        <f t="shared" si="53"/>
        <v>70314.60375287832</v>
      </c>
      <c r="P235" s="36">
        <f t="shared" si="54"/>
        <v>34934.556519022306</v>
      </c>
      <c r="Q235" s="48">
        <f t="shared" si="50"/>
        <v>17580829.742700275</v>
      </c>
      <c r="R235" s="37"/>
      <c r="S235" s="65" t="s">
        <v>55</v>
      </c>
      <c r="T235" s="50"/>
      <c r="U235" s="35"/>
      <c r="V235" s="36"/>
      <c r="W235" s="36"/>
      <c r="X235" s="35"/>
      <c r="Y235" s="38"/>
      <c r="AY235" s="44">
        <f t="shared" si="49"/>
        <v>7.275957614183426E-12</v>
      </c>
      <c r="AZ235" s="35">
        <v>217</v>
      </c>
      <c r="BA235" s="39">
        <f t="shared" si="55"/>
        <v>0</v>
      </c>
      <c r="BB235" s="15">
        <f t="shared" si="56"/>
        <v>0</v>
      </c>
      <c r="BC235" s="15">
        <f t="shared" si="48"/>
        <v>0</v>
      </c>
      <c r="BD235" s="36">
        <f t="shared" si="46"/>
        <v>0</v>
      </c>
      <c r="BE235" s="15">
        <f t="shared" si="47"/>
        <v>0</v>
      </c>
      <c r="BF235" s="36">
        <f t="shared" si="52"/>
        <v>70314.60375287832</v>
      </c>
      <c r="BG235" s="36">
        <f t="shared" si="52"/>
        <v>34934.556519022306</v>
      </c>
      <c r="BH235" s="35">
        <f t="shared" si="51"/>
        <v>0</v>
      </c>
    </row>
    <row r="236" spans="12:60" ht="20.25" customHeight="1">
      <c r="L236" s="64"/>
      <c r="M236" s="50">
        <v>218</v>
      </c>
      <c r="N236" s="36">
        <f t="shared" si="57"/>
        <v>105249.16027190063</v>
      </c>
      <c r="O236" s="36">
        <f t="shared" si="53"/>
        <v>70453.76807280589</v>
      </c>
      <c r="P236" s="36">
        <f t="shared" si="54"/>
        <v>34795.39219909474</v>
      </c>
      <c r="Q236" s="48">
        <f t="shared" si="50"/>
        <v>17510375.97462747</v>
      </c>
      <c r="R236" s="37"/>
      <c r="S236" s="65"/>
      <c r="T236" s="50"/>
      <c r="U236" s="35"/>
      <c r="V236" s="36"/>
      <c r="W236" s="36"/>
      <c r="X236" s="35"/>
      <c r="Y236" s="38"/>
      <c r="AY236" s="44">
        <f t="shared" si="49"/>
        <v>0</v>
      </c>
      <c r="AZ236" s="35">
        <v>218</v>
      </c>
      <c r="BA236" s="39">
        <f t="shared" si="55"/>
        <v>0</v>
      </c>
      <c r="BB236" s="15">
        <f t="shared" si="56"/>
        <v>0</v>
      </c>
      <c r="BC236" s="15">
        <f t="shared" si="48"/>
        <v>0</v>
      </c>
      <c r="BD236" s="36">
        <f t="shared" si="46"/>
        <v>0</v>
      </c>
      <c r="BE236" s="15">
        <f t="shared" si="47"/>
        <v>0</v>
      </c>
      <c r="BF236" s="36">
        <f t="shared" si="52"/>
        <v>70453.76807280589</v>
      </c>
      <c r="BG236" s="36">
        <f t="shared" si="52"/>
        <v>34795.39219909474</v>
      </c>
      <c r="BH236" s="35">
        <f t="shared" si="51"/>
        <v>0</v>
      </c>
    </row>
    <row r="237" spans="12:60" ht="20.25" customHeight="1">
      <c r="L237" s="64"/>
      <c r="M237" s="50">
        <v>219</v>
      </c>
      <c r="N237" s="36">
        <f t="shared" si="57"/>
        <v>105249.16027190063</v>
      </c>
      <c r="O237" s="36">
        <f t="shared" si="53"/>
        <v>70593.20782211664</v>
      </c>
      <c r="P237" s="36">
        <f t="shared" si="54"/>
        <v>34655.95244978398</v>
      </c>
      <c r="Q237" s="48">
        <f t="shared" si="50"/>
        <v>17439782.76680535</v>
      </c>
      <c r="R237" s="37"/>
      <c r="S237" s="65"/>
      <c r="T237" s="50"/>
      <c r="U237" s="35"/>
      <c r="V237" s="36"/>
      <c r="W237" s="36"/>
      <c r="X237" s="35"/>
      <c r="Y237" s="38"/>
      <c r="AY237" s="44">
        <f t="shared" si="49"/>
        <v>7.275957614183426E-12</v>
      </c>
      <c r="AZ237" s="35">
        <v>219</v>
      </c>
      <c r="BA237" s="39">
        <f t="shared" si="55"/>
        <v>0</v>
      </c>
      <c r="BB237" s="15">
        <f t="shared" si="56"/>
        <v>0</v>
      </c>
      <c r="BC237" s="15">
        <f t="shared" si="48"/>
        <v>0</v>
      </c>
      <c r="BD237" s="36">
        <f t="shared" si="46"/>
        <v>0</v>
      </c>
      <c r="BE237" s="15">
        <f t="shared" si="47"/>
        <v>0</v>
      </c>
      <c r="BF237" s="36">
        <f t="shared" si="52"/>
        <v>70593.20782211664</v>
      </c>
      <c r="BG237" s="36">
        <f t="shared" si="52"/>
        <v>34655.95244978398</v>
      </c>
      <c r="BH237" s="35">
        <f t="shared" si="51"/>
        <v>0</v>
      </c>
    </row>
    <row r="238" spans="12:60" ht="20.25" customHeight="1">
      <c r="L238" s="64"/>
      <c r="M238" s="50">
        <v>220</v>
      </c>
      <c r="N238" s="36">
        <f t="shared" si="57"/>
        <v>105249.16027190063</v>
      </c>
      <c r="O238" s="36">
        <f t="shared" si="53"/>
        <v>70732.92354593126</v>
      </c>
      <c r="P238" s="36">
        <f t="shared" si="54"/>
        <v>34516.23672596937</v>
      </c>
      <c r="Q238" s="48">
        <f t="shared" si="50"/>
        <v>17369049.84325942</v>
      </c>
      <c r="R238" s="37"/>
      <c r="S238" s="65"/>
      <c r="T238" s="50"/>
      <c r="U238" s="35"/>
      <c r="V238" s="36"/>
      <c r="W238" s="36"/>
      <c r="X238" s="35"/>
      <c r="Y238" s="38"/>
      <c r="AY238" s="44">
        <f t="shared" si="49"/>
        <v>0</v>
      </c>
      <c r="AZ238" s="35">
        <v>220</v>
      </c>
      <c r="BA238" s="39">
        <f t="shared" si="55"/>
        <v>0</v>
      </c>
      <c r="BB238" s="15">
        <f t="shared" si="56"/>
        <v>0</v>
      </c>
      <c r="BC238" s="15">
        <f t="shared" si="48"/>
        <v>0</v>
      </c>
      <c r="BD238" s="36">
        <f t="shared" si="46"/>
        <v>0</v>
      </c>
      <c r="BE238" s="15">
        <f t="shared" si="47"/>
        <v>0</v>
      </c>
      <c r="BF238" s="36">
        <f t="shared" si="52"/>
        <v>70732.92354593126</v>
      </c>
      <c r="BG238" s="36">
        <f t="shared" si="52"/>
        <v>34516.23672596937</v>
      </c>
      <c r="BH238" s="35">
        <f t="shared" si="51"/>
        <v>0</v>
      </c>
    </row>
    <row r="239" spans="12:60" ht="20.25" customHeight="1">
      <c r="L239" s="64"/>
      <c r="M239" s="50">
        <v>221</v>
      </c>
      <c r="N239" s="36">
        <f t="shared" si="57"/>
        <v>105249.16027190063</v>
      </c>
      <c r="O239" s="36">
        <f t="shared" si="53"/>
        <v>70872.91579044925</v>
      </c>
      <c r="P239" s="36">
        <f t="shared" si="54"/>
        <v>34376.24448145139</v>
      </c>
      <c r="Q239" s="48">
        <f t="shared" si="50"/>
        <v>17298176.92746897</v>
      </c>
      <c r="R239" s="37"/>
      <c r="S239" s="65"/>
      <c r="T239" s="50"/>
      <c r="U239" s="35"/>
      <c r="V239" s="36"/>
      <c r="W239" s="36"/>
      <c r="X239" s="35"/>
      <c r="Y239" s="38"/>
      <c r="AY239" s="44">
        <f t="shared" si="49"/>
        <v>0</v>
      </c>
      <c r="AZ239" s="35">
        <v>221</v>
      </c>
      <c r="BA239" s="39">
        <f t="shared" si="55"/>
        <v>0</v>
      </c>
      <c r="BB239" s="15">
        <f t="shared" si="56"/>
        <v>0</v>
      </c>
      <c r="BC239" s="15">
        <f t="shared" si="48"/>
        <v>0</v>
      </c>
      <c r="BD239" s="36">
        <f t="shared" si="46"/>
        <v>0</v>
      </c>
      <c r="BE239" s="15">
        <f t="shared" si="47"/>
        <v>0</v>
      </c>
      <c r="BF239" s="36">
        <f t="shared" si="52"/>
        <v>70872.91579044925</v>
      </c>
      <c r="BG239" s="36">
        <f t="shared" si="52"/>
        <v>34376.24448145139</v>
      </c>
      <c r="BH239" s="35">
        <f t="shared" si="51"/>
        <v>0</v>
      </c>
    </row>
    <row r="240" spans="12:60" ht="20.25" customHeight="1">
      <c r="L240" s="64"/>
      <c r="M240" s="50">
        <v>222</v>
      </c>
      <c r="N240" s="36">
        <f t="shared" si="57"/>
        <v>105249.16027190063</v>
      </c>
      <c r="O240" s="36">
        <f t="shared" si="53"/>
        <v>71013.18510295116</v>
      </c>
      <c r="P240" s="36">
        <f t="shared" si="54"/>
        <v>34235.975168949466</v>
      </c>
      <c r="Q240" s="48">
        <f t="shared" si="50"/>
        <v>17227163.74236602</v>
      </c>
      <c r="R240" s="37"/>
      <c r="S240" s="65"/>
      <c r="T240" s="50">
        <v>37</v>
      </c>
      <c r="U240" s="36">
        <f>IF(X234&lt;0.01,0,U$234)</f>
        <v>0</v>
      </c>
      <c r="V240" s="36">
        <f>IF(U240=0,0,-PPMT($G$9/2,T240,MAX($G$8*2),$P$9))</f>
        <v>0</v>
      </c>
      <c r="W240" s="36">
        <f>IF(U240=0,0,-IPMT($G$9/2,T240,MAX($G$8*2),$P$9))</f>
        <v>0</v>
      </c>
      <c r="X240" s="36">
        <f>IF(X234&lt;0,0,X234-V240)</f>
        <v>0</v>
      </c>
      <c r="Y240" s="37"/>
      <c r="AY240" s="44">
        <f t="shared" si="49"/>
        <v>7.275957614183426E-12</v>
      </c>
      <c r="AZ240" s="35">
        <v>222</v>
      </c>
      <c r="BA240" s="39">
        <f t="shared" si="55"/>
        <v>0</v>
      </c>
      <c r="BB240" s="15">
        <f t="shared" si="56"/>
        <v>0</v>
      </c>
      <c r="BC240" s="15">
        <f t="shared" si="48"/>
        <v>0</v>
      </c>
      <c r="BD240" s="36">
        <f t="shared" si="46"/>
        <v>0</v>
      </c>
      <c r="BE240" s="15">
        <f t="shared" si="47"/>
        <v>0</v>
      </c>
      <c r="BF240" s="36">
        <f t="shared" si="52"/>
        <v>71013.18510295116</v>
      </c>
      <c r="BG240" s="36">
        <f t="shared" si="52"/>
        <v>34235.975168949466</v>
      </c>
      <c r="BH240" s="35">
        <f t="shared" si="51"/>
        <v>0</v>
      </c>
    </row>
    <row r="241" spans="12:60" ht="20.25" customHeight="1">
      <c r="L241" s="64"/>
      <c r="M241" s="50">
        <v>223</v>
      </c>
      <c r="N241" s="36">
        <f t="shared" si="57"/>
        <v>105249.16027190063</v>
      </c>
      <c r="O241" s="36">
        <f t="shared" si="53"/>
        <v>71153.73203180076</v>
      </c>
      <c r="P241" s="36">
        <f t="shared" si="54"/>
        <v>34095.42824009988</v>
      </c>
      <c r="Q241" s="48">
        <f t="shared" si="50"/>
        <v>17156010.01033422</v>
      </c>
      <c r="R241" s="37"/>
      <c r="S241" s="65"/>
      <c r="T241" s="50"/>
      <c r="U241" s="35"/>
      <c r="V241" s="36"/>
      <c r="W241" s="36"/>
      <c r="X241" s="35"/>
      <c r="Y241" s="38"/>
      <c r="AY241" s="44">
        <f t="shared" si="49"/>
        <v>0</v>
      </c>
      <c r="AZ241" s="35">
        <v>223</v>
      </c>
      <c r="BA241" s="39">
        <f t="shared" si="55"/>
        <v>0</v>
      </c>
      <c r="BB241" s="15">
        <f t="shared" si="56"/>
        <v>0</v>
      </c>
      <c r="BC241" s="15">
        <f t="shared" si="48"/>
        <v>0</v>
      </c>
      <c r="BD241" s="36">
        <f aca="true" t="shared" si="58" ref="BD241:BD304">BB241-BC241</f>
        <v>0</v>
      </c>
      <c r="BE241" s="15">
        <f aca="true" t="shared" si="59" ref="BE241:BE304">IF(BC241&gt;0,BG241,0)</f>
        <v>0</v>
      </c>
      <c r="BF241" s="36">
        <f t="shared" si="52"/>
        <v>71153.73203180076</v>
      </c>
      <c r="BG241" s="36">
        <f t="shared" si="52"/>
        <v>34095.42824009988</v>
      </c>
      <c r="BH241" s="35">
        <f t="shared" si="51"/>
        <v>0</v>
      </c>
    </row>
    <row r="242" spans="12:60" ht="20.25" customHeight="1">
      <c r="L242" s="64"/>
      <c r="M242" s="50">
        <v>224</v>
      </c>
      <c r="N242" s="36">
        <f t="shared" si="57"/>
        <v>105249.16027190063</v>
      </c>
      <c r="O242" s="36">
        <f t="shared" si="53"/>
        <v>71294.55712644703</v>
      </c>
      <c r="P242" s="36">
        <f t="shared" si="54"/>
        <v>33954.6031454536</v>
      </c>
      <c r="Q242" s="48">
        <f t="shared" si="50"/>
        <v>17084715.453207772</v>
      </c>
      <c r="R242" s="37"/>
      <c r="S242" s="65"/>
      <c r="T242" s="50"/>
      <c r="U242" s="35"/>
      <c r="V242" s="36"/>
      <c r="W242" s="36"/>
      <c r="X242" s="35"/>
      <c r="Y242" s="38"/>
      <c r="AY242" s="44">
        <f t="shared" si="49"/>
        <v>0</v>
      </c>
      <c r="AZ242" s="35">
        <v>224</v>
      </c>
      <c r="BA242" s="39">
        <f t="shared" si="55"/>
        <v>0</v>
      </c>
      <c r="BB242" s="15">
        <f t="shared" si="56"/>
        <v>0</v>
      </c>
      <c r="BC242" s="15">
        <f aca="true" t="shared" si="60" ref="BC242:BC305">IF(BA242=1,BF242,IF(BB242&gt;0,BF242,0))</f>
        <v>0</v>
      </c>
      <c r="BD242" s="36">
        <f t="shared" si="58"/>
        <v>0</v>
      </c>
      <c r="BE242" s="15">
        <f t="shared" si="59"/>
        <v>0</v>
      </c>
      <c r="BF242" s="36">
        <f t="shared" si="52"/>
        <v>71294.55712644703</v>
      </c>
      <c r="BG242" s="36">
        <f t="shared" si="52"/>
        <v>33954.6031454536</v>
      </c>
      <c r="BH242" s="35">
        <f t="shared" si="51"/>
        <v>0</v>
      </c>
    </row>
    <row r="243" spans="12:60" ht="20.25" customHeight="1">
      <c r="L243" s="64"/>
      <c r="M243" s="50">
        <v>225</v>
      </c>
      <c r="N243" s="36">
        <f t="shared" si="57"/>
        <v>105249.16027190063</v>
      </c>
      <c r="O243" s="36">
        <f t="shared" si="53"/>
        <v>71435.66093742647</v>
      </c>
      <c r="P243" s="36">
        <f t="shared" si="54"/>
        <v>33813.499334474174</v>
      </c>
      <c r="Q243" s="48">
        <f t="shared" si="50"/>
        <v>17013279.792270347</v>
      </c>
      <c r="R243" s="37"/>
      <c r="S243" s="65"/>
      <c r="T243" s="50"/>
      <c r="U243" s="35"/>
      <c r="V243" s="36"/>
      <c r="W243" s="36"/>
      <c r="X243" s="35"/>
      <c r="Y243" s="38"/>
      <c r="AY243" s="44">
        <f t="shared" si="49"/>
        <v>-7.275957614183426E-12</v>
      </c>
      <c r="AZ243" s="35">
        <v>225</v>
      </c>
      <c r="BA243" s="39">
        <f t="shared" si="55"/>
        <v>0</v>
      </c>
      <c r="BB243" s="15">
        <f t="shared" si="56"/>
        <v>0</v>
      </c>
      <c r="BC243" s="15">
        <f t="shared" si="60"/>
        <v>0</v>
      </c>
      <c r="BD243" s="36">
        <f t="shared" si="58"/>
        <v>0</v>
      </c>
      <c r="BE243" s="15">
        <f t="shared" si="59"/>
        <v>0</v>
      </c>
      <c r="BF243" s="36">
        <f t="shared" si="52"/>
        <v>71435.66093742647</v>
      </c>
      <c r="BG243" s="36">
        <f t="shared" si="52"/>
        <v>33813.499334474174</v>
      </c>
      <c r="BH243" s="35">
        <f t="shared" si="51"/>
        <v>0</v>
      </c>
    </row>
    <row r="244" spans="12:60" ht="20.25" customHeight="1">
      <c r="L244" s="64"/>
      <c r="M244" s="50">
        <v>226</v>
      </c>
      <c r="N244" s="36">
        <f t="shared" si="57"/>
        <v>105249.16027190063</v>
      </c>
      <c r="O244" s="36">
        <f t="shared" si="53"/>
        <v>71577.04401636511</v>
      </c>
      <c r="P244" s="36">
        <f t="shared" si="54"/>
        <v>33672.11625553553</v>
      </c>
      <c r="Q244" s="48">
        <f t="shared" si="50"/>
        <v>16941702.748253983</v>
      </c>
      <c r="R244" s="37"/>
      <c r="S244" s="65"/>
      <c r="T244" s="50"/>
      <c r="U244" s="35"/>
      <c r="V244" s="36"/>
      <c r="W244" s="36"/>
      <c r="X244" s="35"/>
      <c r="Y244" s="38"/>
      <c r="AY244" s="44">
        <f t="shared" si="49"/>
        <v>-7.275957614183426E-12</v>
      </c>
      <c r="AZ244" s="35">
        <v>226</v>
      </c>
      <c r="BA244" s="39">
        <f t="shared" si="55"/>
        <v>0</v>
      </c>
      <c r="BB244" s="15">
        <f t="shared" si="56"/>
        <v>0</v>
      </c>
      <c r="BC244" s="15">
        <f t="shared" si="60"/>
        <v>0</v>
      </c>
      <c r="BD244" s="36">
        <f t="shared" si="58"/>
        <v>0</v>
      </c>
      <c r="BE244" s="15">
        <f t="shared" si="59"/>
        <v>0</v>
      </c>
      <c r="BF244" s="36">
        <f t="shared" si="52"/>
        <v>71577.04401636511</v>
      </c>
      <c r="BG244" s="36">
        <f t="shared" si="52"/>
        <v>33672.11625553553</v>
      </c>
      <c r="BH244" s="35">
        <f t="shared" si="51"/>
        <v>0</v>
      </c>
    </row>
    <row r="245" spans="12:60" ht="20.25" customHeight="1">
      <c r="L245" s="64"/>
      <c r="M245" s="50">
        <v>227</v>
      </c>
      <c r="N245" s="36">
        <f t="shared" si="57"/>
        <v>105249.16027190063</v>
      </c>
      <c r="O245" s="36">
        <f t="shared" si="53"/>
        <v>71718.70691598083</v>
      </c>
      <c r="P245" s="36">
        <f t="shared" si="54"/>
        <v>33530.4533559198</v>
      </c>
      <c r="Q245" s="48">
        <f t="shared" si="50"/>
        <v>16869984.041338</v>
      </c>
      <c r="R245" s="37"/>
      <c r="S245" s="65"/>
      <c r="T245" s="50"/>
      <c r="U245" s="35"/>
      <c r="V245" s="36"/>
      <c r="W245" s="36"/>
      <c r="X245" s="35"/>
      <c r="Y245" s="38"/>
      <c r="AY245" s="44">
        <f t="shared" si="49"/>
        <v>0</v>
      </c>
      <c r="AZ245" s="35">
        <v>227</v>
      </c>
      <c r="BA245" s="39">
        <f t="shared" si="55"/>
        <v>0</v>
      </c>
      <c r="BB245" s="15">
        <f t="shared" si="56"/>
        <v>0</v>
      </c>
      <c r="BC245" s="15">
        <f t="shared" si="60"/>
        <v>0</v>
      </c>
      <c r="BD245" s="36">
        <f t="shared" si="58"/>
        <v>0</v>
      </c>
      <c r="BE245" s="15">
        <f t="shared" si="59"/>
        <v>0</v>
      </c>
      <c r="BF245" s="36">
        <f t="shared" si="52"/>
        <v>71718.70691598083</v>
      </c>
      <c r="BG245" s="36">
        <f t="shared" si="52"/>
        <v>33530.4533559198</v>
      </c>
      <c r="BH245" s="35">
        <f t="shared" si="51"/>
        <v>0</v>
      </c>
    </row>
    <row r="246" spans="12:60" ht="20.25" customHeight="1">
      <c r="L246" s="64"/>
      <c r="M246" s="50">
        <v>228</v>
      </c>
      <c r="N246" s="36">
        <f t="shared" si="57"/>
        <v>105249.16027190063</v>
      </c>
      <c r="O246" s="36">
        <f t="shared" si="53"/>
        <v>71860.65019008538</v>
      </c>
      <c r="P246" s="36">
        <f t="shared" si="54"/>
        <v>33388.51008181526</v>
      </c>
      <c r="Q246" s="48">
        <f t="shared" si="50"/>
        <v>16798123.391147915</v>
      </c>
      <c r="R246" s="37"/>
      <c r="S246" s="65"/>
      <c r="T246" s="50">
        <v>38</v>
      </c>
      <c r="U246" s="36">
        <f>IF(X240&lt;0.01,0,U$240)</f>
        <v>0</v>
      </c>
      <c r="V246" s="36">
        <f>IF(U246=0,0,-PPMT($G$9/2,T246,MAX($G$8*2),$P$9))</f>
        <v>0</v>
      </c>
      <c r="W246" s="36">
        <f>IF(U246=0,0,-IPMT($G$9/2,T246,MAX($G$8*2),$P$9))</f>
        <v>0</v>
      </c>
      <c r="X246" s="36">
        <f>IF(X240&lt;0,0,X240-V246)</f>
        <v>0</v>
      </c>
      <c r="Y246" s="37"/>
      <c r="AY246" s="44">
        <f t="shared" si="49"/>
        <v>0</v>
      </c>
      <c r="AZ246" s="35">
        <v>228</v>
      </c>
      <c r="BA246" s="39">
        <f t="shared" si="55"/>
        <v>0</v>
      </c>
      <c r="BB246" s="15">
        <f t="shared" si="56"/>
        <v>0</v>
      </c>
      <c r="BC246" s="15">
        <f t="shared" si="60"/>
        <v>0</v>
      </c>
      <c r="BD246" s="36">
        <f t="shared" si="58"/>
        <v>0</v>
      </c>
      <c r="BE246" s="15">
        <f t="shared" si="59"/>
        <v>0</v>
      </c>
      <c r="BF246" s="36">
        <f t="shared" si="52"/>
        <v>71860.65019008538</v>
      </c>
      <c r="BG246" s="36">
        <f t="shared" si="52"/>
        <v>33388.51008181526</v>
      </c>
      <c r="BH246" s="35">
        <f t="shared" si="51"/>
        <v>0</v>
      </c>
    </row>
    <row r="247" spans="12:60" ht="20.25" customHeight="1">
      <c r="L247" s="67" t="s">
        <v>56</v>
      </c>
      <c r="M247" s="50">
        <v>229</v>
      </c>
      <c r="N247" s="36">
        <f t="shared" si="57"/>
        <v>105249.16027190063</v>
      </c>
      <c r="O247" s="36">
        <f t="shared" si="53"/>
        <v>72002.87439358656</v>
      </c>
      <c r="P247" s="36">
        <f t="shared" si="54"/>
        <v>33246.28587831406</v>
      </c>
      <c r="Q247" s="48">
        <f t="shared" si="50"/>
        <v>16726120.51675433</v>
      </c>
      <c r="R247" s="37"/>
      <c r="S247" s="68" t="s">
        <v>56</v>
      </c>
      <c r="T247" s="50"/>
      <c r="U247" s="35"/>
      <c r="V247" s="36"/>
      <c r="W247" s="36"/>
      <c r="X247" s="35"/>
      <c r="Y247" s="38"/>
      <c r="AY247" s="44">
        <f t="shared" si="49"/>
        <v>7.275957614183426E-12</v>
      </c>
      <c r="AZ247" s="35">
        <v>229</v>
      </c>
      <c r="BA247" s="39">
        <f t="shared" si="55"/>
        <v>0</v>
      </c>
      <c r="BB247" s="15">
        <f t="shared" si="56"/>
        <v>0</v>
      </c>
      <c r="BC247" s="15">
        <f t="shared" si="60"/>
        <v>0</v>
      </c>
      <c r="BD247" s="36">
        <f t="shared" si="58"/>
        <v>0</v>
      </c>
      <c r="BE247" s="15">
        <f t="shared" si="59"/>
        <v>0</v>
      </c>
      <c r="BF247" s="36">
        <f t="shared" si="52"/>
        <v>72002.87439358656</v>
      </c>
      <c r="BG247" s="36">
        <f t="shared" si="52"/>
        <v>33246.28587831406</v>
      </c>
      <c r="BH247" s="35">
        <f t="shared" si="51"/>
        <v>0</v>
      </c>
    </row>
    <row r="248" spans="12:60" ht="20.25" customHeight="1">
      <c r="L248" s="67"/>
      <c r="M248" s="50">
        <v>230</v>
      </c>
      <c r="N248" s="36">
        <f t="shared" si="57"/>
        <v>105249.16027190063</v>
      </c>
      <c r="O248" s="36">
        <f t="shared" si="53"/>
        <v>72145.38008249053</v>
      </c>
      <c r="P248" s="36">
        <f t="shared" si="54"/>
        <v>33103.78018941009</v>
      </c>
      <c r="Q248" s="48">
        <f t="shared" si="50"/>
        <v>16653975.13667184</v>
      </c>
      <c r="R248" s="37"/>
      <c r="S248" s="68"/>
      <c r="T248" s="50"/>
      <c r="U248" s="35"/>
      <c r="V248" s="36"/>
      <c r="W248" s="36"/>
      <c r="X248" s="35"/>
      <c r="Y248" s="38"/>
      <c r="AY248" s="44">
        <f t="shared" si="49"/>
        <v>7.275957614183426E-12</v>
      </c>
      <c r="AZ248" s="35">
        <v>230</v>
      </c>
      <c r="BA248" s="39">
        <f t="shared" si="55"/>
        <v>0</v>
      </c>
      <c r="BB248" s="15">
        <f t="shared" si="56"/>
        <v>0</v>
      </c>
      <c r="BC248" s="15">
        <f t="shared" si="60"/>
        <v>0</v>
      </c>
      <c r="BD248" s="36">
        <f t="shared" si="58"/>
        <v>0</v>
      </c>
      <c r="BE248" s="15">
        <f t="shared" si="59"/>
        <v>0</v>
      </c>
      <c r="BF248" s="36">
        <f t="shared" si="52"/>
        <v>72145.38008249053</v>
      </c>
      <c r="BG248" s="36">
        <f t="shared" si="52"/>
        <v>33103.78018941009</v>
      </c>
      <c r="BH248" s="35">
        <f t="shared" si="51"/>
        <v>0</v>
      </c>
    </row>
    <row r="249" spans="12:60" ht="20.25" customHeight="1">
      <c r="L249" s="67"/>
      <c r="M249" s="50">
        <v>231</v>
      </c>
      <c r="N249" s="36">
        <f t="shared" si="57"/>
        <v>105249.16027190063</v>
      </c>
      <c r="O249" s="36">
        <f t="shared" si="53"/>
        <v>72288.1678139038</v>
      </c>
      <c r="P249" s="36">
        <f t="shared" si="54"/>
        <v>32960.99245799683</v>
      </c>
      <c r="Q249" s="48">
        <f t="shared" si="50"/>
        <v>16581686.968857935</v>
      </c>
      <c r="R249" s="37"/>
      <c r="S249" s="68"/>
      <c r="T249" s="50"/>
      <c r="U249" s="35"/>
      <c r="V249" s="36"/>
      <c r="W249" s="36"/>
      <c r="X249" s="35"/>
      <c r="Y249" s="38"/>
      <c r="AY249" s="44">
        <f t="shared" si="49"/>
        <v>7.275957614183426E-12</v>
      </c>
      <c r="AZ249" s="35">
        <v>231</v>
      </c>
      <c r="BA249" s="39">
        <f t="shared" si="55"/>
        <v>0</v>
      </c>
      <c r="BB249" s="15">
        <f t="shared" si="56"/>
        <v>0</v>
      </c>
      <c r="BC249" s="15">
        <f t="shared" si="60"/>
        <v>0</v>
      </c>
      <c r="BD249" s="36">
        <f t="shared" si="58"/>
        <v>0</v>
      </c>
      <c r="BE249" s="15">
        <f t="shared" si="59"/>
        <v>0</v>
      </c>
      <c r="BF249" s="36">
        <f t="shared" si="52"/>
        <v>72288.1678139038</v>
      </c>
      <c r="BG249" s="36">
        <f t="shared" si="52"/>
        <v>32960.99245799683</v>
      </c>
      <c r="BH249" s="35">
        <f t="shared" si="51"/>
        <v>0</v>
      </c>
    </row>
    <row r="250" spans="12:60" ht="20.25" customHeight="1">
      <c r="L250" s="67"/>
      <c r="M250" s="50">
        <v>232</v>
      </c>
      <c r="N250" s="36">
        <f t="shared" si="57"/>
        <v>105249.16027190063</v>
      </c>
      <c r="O250" s="36">
        <f t="shared" si="53"/>
        <v>72431.23814603548</v>
      </c>
      <c r="P250" s="36">
        <f t="shared" si="54"/>
        <v>32817.92212586515</v>
      </c>
      <c r="Q250" s="48">
        <f t="shared" si="50"/>
        <v>16509255.7307119</v>
      </c>
      <c r="R250" s="37"/>
      <c r="S250" s="68"/>
      <c r="T250" s="50"/>
      <c r="U250" s="35"/>
      <c r="V250" s="36"/>
      <c r="W250" s="36"/>
      <c r="X250" s="35"/>
      <c r="Y250" s="38"/>
      <c r="AY250" s="44">
        <f t="shared" si="49"/>
        <v>0</v>
      </c>
      <c r="AZ250" s="35">
        <v>232</v>
      </c>
      <c r="BA250" s="39">
        <f t="shared" si="55"/>
        <v>0</v>
      </c>
      <c r="BB250" s="15">
        <f t="shared" si="56"/>
        <v>0</v>
      </c>
      <c r="BC250" s="15">
        <f t="shared" si="60"/>
        <v>0</v>
      </c>
      <c r="BD250" s="36">
        <f t="shared" si="58"/>
        <v>0</v>
      </c>
      <c r="BE250" s="15">
        <f t="shared" si="59"/>
        <v>0</v>
      </c>
      <c r="BF250" s="36">
        <f t="shared" si="52"/>
        <v>72431.23814603548</v>
      </c>
      <c r="BG250" s="36">
        <f t="shared" si="52"/>
        <v>32817.92212586515</v>
      </c>
      <c r="BH250" s="35">
        <f t="shared" si="51"/>
        <v>0</v>
      </c>
    </row>
    <row r="251" spans="12:60" ht="20.25" customHeight="1">
      <c r="L251" s="67"/>
      <c r="M251" s="50">
        <v>233</v>
      </c>
      <c r="N251" s="36">
        <f t="shared" si="57"/>
        <v>105249.16027190063</v>
      </c>
      <c r="O251" s="36">
        <f t="shared" si="53"/>
        <v>72574.59163819952</v>
      </c>
      <c r="P251" s="36">
        <f t="shared" si="54"/>
        <v>32674.568633701118</v>
      </c>
      <c r="Q251" s="48">
        <f t="shared" si="50"/>
        <v>16436681.1390737</v>
      </c>
      <c r="R251" s="37"/>
      <c r="S251" s="68"/>
      <c r="T251" s="50"/>
      <c r="U251" s="35"/>
      <c r="V251" s="36"/>
      <c r="W251" s="36"/>
      <c r="X251" s="35"/>
      <c r="Y251" s="38"/>
      <c r="AY251" s="44">
        <f t="shared" si="49"/>
        <v>-3.637978807091713E-12</v>
      </c>
      <c r="AZ251" s="35">
        <v>233</v>
      </c>
      <c r="BA251" s="39">
        <f t="shared" si="55"/>
        <v>0</v>
      </c>
      <c r="BB251" s="15">
        <f t="shared" si="56"/>
        <v>0</v>
      </c>
      <c r="BC251" s="15">
        <f t="shared" si="60"/>
        <v>0</v>
      </c>
      <c r="BD251" s="36">
        <f t="shared" si="58"/>
        <v>0</v>
      </c>
      <c r="BE251" s="15">
        <f t="shared" si="59"/>
        <v>0</v>
      </c>
      <c r="BF251" s="36">
        <f t="shared" si="52"/>
        <v>72574.59163819952</v>
      </c>
      <c r="BG251" s="36">
        <f t="shared" si="52"/>
        <v>32674.568633701118</v>
      </c>
      <c r="BH251" s="35">
        <f t="shared" si="51"/>
        <v>0</v>
      </c>
    </row>
    <row r="252" spans="12:60" ht="20.25" customHeight="1">
      <c r="L252" s="67"/>
      <c r="M252" s="50">
        <v>234</v>
      </c>
      <c r="N252" s="36">
        <f t="shared" si="57"/>
        <v>105249.16027190063</v>
      </c>
      <c r="O252" s="36">
        <f t="shared" si="53"/>
        <v>72718.2288508168</v>
      </c>
      <c r="P252" s="36">
        <f t="shared" si="54"/>
        <v>32530.93142108384</v>
      </c>
      <c r="Q252" s="48">
        <f t="shared" si="50"/>
        <v>16363962.910222882</v>
      </c>
      <c r="R252" s="37"/>
      <c r="S252" s="68"/>
      <c r="T252" s="50">
        <v>39</v>
      </c>
      <c r="U252" s="36">
        <f>IF(X246&lt;0.01,0,U$246)</f>
        <v>0</v>
      </c>
      <c r="V252" s="36">
        <f>IF(U252=0,0,-PPMT($G$9/2,T252,MAX($G$8*2),$P$9))</f>
        <v>0</v>
      </c>
      <c r="W252" s="36">
        <f>IF(U252=0,0,-IPMT($G$9/2,T252,MAX($G$8*2),$P$9))</f>
        <v>0</v>
      </c>
      <c r="X252" s="36">
        <f>IF(X246&lt;0,0,X246-V252)</f>
        <v>0</v>
      </c>
      <c r="Y252" s="37"/>
      <c r="AY252" s="44">
        <f t="shared" si="49"/>
        <v>-3.637978807091713E-12</v>
      </c>
      <c r="AZ252" s="35">
        <v>234</v>
      </c>
      <c r="BA252" s="39">
        <f t="shared" si="55"/>
        <v>0</v>
      </c>
      <c r="BB252" s="15">
        <f t="shared" si="56"/>
        <v>0</v>
      </c>
      <c r="BC252" s="15">
        <f t="shared" si="60"/>
        <v>0</v>
      </c>
      <c r="BD252" s="36">
        <f t="shared" si="58"/>
        <v>0</v>
      </c>
      <c r="BE252" s="15">
        <f t="shared" si="59"/>
        <v>0</v>
      </c>
      <c r="BF252" s="36">
        <f t="shared" si="52"/>
        <v>72718.2288508168</v>
      </c>
      <c r="BG252" s="36">
        <f t="shared" si="52"/>
        <v>32530.93142108384</v>
      </c>
      <c r="BH252" s="35">
        <f t="shared" si="51"/>
        <v>0</v>
      </c>
    </row>
    <row r="253" spans="12:60" ht="20.25" customHeight="1">
      <c r="L253" s="67"/>
      <c r="M253" s="50">
        <v>235</v>
      </c>
      <c r="N253" s="36">
        <f t="shared" si="57"/>
        <v>105249.16027190063</v>
      </c>
      <c r="O253" s="36">
        <f t="shared" si="53"/>
        <v>72862.15034541735</v>
      </c>
      <c r="P253" s="36">
        <f t="shared" si="54"/>
        <v>32387.009926483282</v>
      </c>
      <c r="Q253" s="48">
        <f t="shared" si="50"/>
        <v>16291100.759877466</v>
      </c>
      <c r="R253" s="37"/>
      <c r="S253" s="68"/>
      <c r="T253" s="50"/>
      <c r="U253" s="35"/>
      <c r="V253" s="36"/>
      <c r="W253" s="36"/>
      <c r="X253" s="35"/>
      <c r="Y253" s="38"/>
      <c r="AY253" s="44">
        <f t="shared" si="49"/>
        <v>0</v>
      </c>
      <c r="AZ253" s="35">
        <v>235</v>
      </c>
      <c r="BA253" s="39">
        <f t="shared" si="55"/>
        <v>0</v>
      </c>
      <c r="BB253" s="15">
        <f t="shared" si="56"/>
        <v>0</v>
      </c>
      <c r="BC253" s="15">
        <f t="shared" si="60"/>
        <v>0</v>
      </c>
      <c r="BD253" s="36">
        <f t="shared" si="58"/>
        <v>0</v>
      </c>
      <c r="BE253" s="15">
        <f t="shared" si="59"/>
        <v>0</v>
      </c>
      <c r="BF253" s="36">
        <f t="shared" si="52"/>
        <v>72862.15034541735</v>
      </c>
      <c r="BG253" s="36">
        <f t="shared" si="52"/>
        <v>32387.009926483282</v>
      </c>
      <c r="BH253" s="35">
        <f t="shared" si="51"/>
        <v>0</v>
      </c>
    </row>
    <row r="254" spans="12:60" ht="20.25" customHeight="1">
      <c r="L254" s="67"/>
      <c r="M254" s="50">
        <v>236</v>
      </c>
      <c r="N254" s="36">
        <f t="shared" si="57"/>
        <v>105249.16027190063</v>
      </c>
      <c r="O254" s="36">
        <f t="shared" si="53"/>
        <v>73006.35668464264</v>
      </c>
      <c r="P254" s="36">
        <f t="shared" si="54"/>
        <v>32242.80358725799</v>
      </c>
      <c r="Q254" s="48">
        <f t="shared" si="50"/>
        <v>16218094.403192824</v>
      </c>
      <c r="R254" s="37"/>
      <c r="S254" s="68"/>
      <c r="T254" s="50"/>
      <c r="U254" s="35"/>
      <c r="V254" s="36"/>
      <c r="W254" s="36"/>
      <c r="X254" s="35"/>
      <c r="Y254" s="38"/>
      <c r="AY254" s="44">
        <f t="shared" si="49"/>
        <v>3.637978807091713E-12</v>
      </c>
      <c r="AZ254" s="35">
        <v>236</v>
      </c>
      <c r="BA254" s="39">
        <f t="shared" si="55"/>
        <v>0</v>
      </c>
      <c r="BB254" s="15">
        <f t="shared" si="56"/>
        <v>0</v>
      </c>
      <c r="BC254" s="15">
        <f t="shared" si="60"/>
        <v>0</v>
      </c>
      <c r="BD254" s="36">
        <f t="shared" si="58"/>
        <v>0</v>
      </c>
      <c r="BE254" s="15">
        <f t="shared" si="59"/>
        <v>0</v>
      </c>
      <c r="BF254" s="36">
        <f t="shared" si="52"/>
        <v>73006.35668464264</v>
      </c>
      <c r="BG254" s="36">
        <f t="shared" si="52"/>
        <v>32242.80358725799</v>
      </c>
      <c r="BH254" s="35">
        <f t="shared" si="51"/>
        <v>0</v>
      </c>
    </row>
    <row r="255" spans="12:60" ht="20.25" customHeight="1">
      <c r="L255" s="67"/>
      <c r="M255" s="50">
        <v>237</v>
      </c>
      <c r="N255" s="36">
        <f t="shared" si="57"/>
        <v>105249.16027190063</v>
      </c>
      <c r="O255" s="36">
        <f t="shared" si="53"/>
        <v>73150.84843224769</v>
      </c>
      <c r="P255" s="36">
        <f t="shared" si="54"/>
        <v>32098.31183965295</v>
      </c>
      <c r="Q255" s="48">
        <f t="shared" si="50"/>
        <v>16144943.554760575</v>
      </c>
      <c r="R255" s="37"/>
      <c r="S255" s="68"/>
      <c r="T255" s="50"/>
      <c r="U255" s="35"/>
      <c r="V255" s="36"/>
      <c r="W255" s="36"/>
      <c r="X255" s="35"/>
      <c r="Y255" s="38"/>
      <c r="AY255" s="44">
        <f t="shared" si="49"/>
        <v>-3.637978807091713E-12</v>
      </c>
      <c r="AZ255" s="35">
        <v>237</v>
      </c>
      <c r="BA255" s="39">
        <f t="shared" si="55"/>
        <v>0</v>
      </c>
      <c r="BB255" s="15">
        <f t="shared" si="56"/>
        <v>0</v>
      </c>
      <c r="BC255" s="15">
        <f t="shared" si="60"/>
        <v>0</v>
      </c>
      <c r="BD255" s="36">
        <f t="shared" si="58"/>
        <v>0</v>
      </c>
      <c r="BE255" s="15">
        <f t="shared" si="59"/>
        <v>0</v>
      </c>
      <c r="BF255" s="36">
        <f t="shared" si="52"/>
        <v>73150.84843224769</v>
      </c>
      <c r="BG255" s="36">
        <f t="shared" si="52"/>
        <v>32098.31183965295</v>
      </c>
      <c r="BH255" s="35">
        <f t="shared" si="51"/>
        <v>0</v>
      </c>
    </row>
    <row r="256" spans="12:60" ht="20.25" customHeight="1">
      <c r="L256" s="67"/>
      <c r="M256" s="50">
        <v>238</v>
      </c>
      <c r="N256" s="36">
        <f t="shared" si="57"/>
        <v>105249.16027190063</v>
      </c>
      <c r="O256" s="36">
        <f t="shared" si="53"/>
        <v>73295.62615310318</v>
      </c>
      <c r="P256" s="36">
        <f t="shared" si="54"/>
        <v>31953.534118797455</v>
      </c>
      <c r="Q256" s="48">
        <f t="shared" si="50"/>
        <v>16071647.928607471</v>
      </c>
      <c r="R256" s="37"/>
      <c r="S256" s="68"/>
      <c r="T256" s="50"/>
      <c r="U256" s="35"/>
      <c r="V256" s="36"/>
      <c r="W256" s="36"/>
      <c r="X256" s="35"/>
      <c r="Y256" s="38"/>
      <c r="AY256" s="44">
        <f t="shared" si="49"/>
        <v>0</v>
      </c>
      <c r="AZ256" s="35">
        <v>238</v>
      </c>
      <c r="BA256" s="39">
        <f t="shared" si="55"/>
        <v>0</v>
      </c>
      <c r="BB256" s="15">
        <f t="shared" si="56"/>
        <v>0</v>
      </c>
      <c r="BC256" s="15">
        <f t="shared" si="60"/>
        <v>0</v>
      </c>
      <c r="BD256" s="36">
        <f t="shared" si="58"/>
        <v>0</v>
      </c>
      <c r="BE256" s="15">
        <f t="shared" si="59"/>
        <v>0</v>
      </c>
      <c r="BF256" s="36">
        <f t="shared" si="52"/>
        <v>73295.62615310318</v>
      </c>
      <c r="BG256" s="36">
        <f t="shared" si="52"/>
        <v>31953.534118797455</v>
      </c>
      <c r="BH256" s="35">
        <f t="shared" si="51"/>
        <v>0</v>
      </c>
    </row>
    <row r="257" spans="12:60" ht="20.25" customHeight="1">
      <c r="L257" s="67"/>
      <c r="M257" s="50">
        <v>239</v>
      </c>
      <c r="N257" s="36">
        <f t="shared" si="57"/>
        <v>105249.16027190063</v>
      </c>
      <c r="O257" s="36">
        <f t="shared" si="53"/>
        <v>73440.69041319787</v>
      </c>
      <c r="P257" s="36">
        <f t="shared" si="54"/>
        <v>31808.469858702763</v>
      </c>
      <c r="Q257" s="48">
        <f t="shared" si="50"/>
        <v>15998207.238194274</v>
      </c>
      <c r="R257" s="37"/>
      <c r="S257" s="68"/>
      <c r="T257" s="50"/>
      <c r="U257" s="35"/>
      <c r="V257" s="36"/>
      <c r="W257" s="36"/>
      <c r="X257" s="35"/>
      <c r="Y257" s="38"/>
      <c r="AY257" s="44">
        <f t="shared" si="49"/>
        <v>3.637978807091713E-12</v>
      </c>
      <c r="AZ257" s="35">
        <v>239</v>
      </c>
      <c r="BA257" s="39">
        <f t="shared" si="55"/>
        <v>0</v>
      </c>
      <c r="BB257" s="15">
        <f t="shared" si="56"/>
        <v>0</v>
      </c>
      <c r="BC257" s="15">
        <f t="shared" si="60"/>
        <v>0</v>
      </c>
      <c r="BD257" s="36">
        <f t="shared" si="58"/>
        <v>0</v>
      </c>
      <c r="BE257" s="15">
        <f t="shared" si="59"/>
        <v>0</v>
      </c>
      <c r="BF257" s="36">
        <f t="shared" si="52"/>
        <v>73440.69041319787</v>
      </c>
      <c r="BG257" s="36">
        <f t="shared" si="52"/>
        <v>31808.469858702763</v>
      </c>
      <c r="BH257" s="35">
        <f t="shared" si="51"/>
        <v>0</v>
      </c>
    </row>
    <row r="258" spans="12:60" ht="20.25" customHeight="1">
      <c r="L258" s="67"/>
      <c r="M258" s="50">
        <v>240</v>
      </c>
      <c r="N258" s="36">
        <f t="shared" si="57"/>
        <v>105249.16027190063</v>
      </c>
      <c r="O258" s="36">
        <f t="shared" si="53"/>
        <v>73586.04177964063</v>
      </c>
      <c r="P258" s="36">
        <f t="shared" si="54"/>
        <v>31663.118492260015</v>
      </c>
      <c r="Q258" s="48">
        <f t="shared" si="50"/>
        <v>15924621.196414633</v>
      </c>
      <c r="R258" s="37"/>
      <c r="S258" s="68"/>
      <c r="T258" s="50">
        <v>40</v>
      </c>
      <c r="U258" s="36">
        <f>IF(X252&lt;0.01,0,U$252)</f>
        <v>0</v>
      </c>
      <c r="V258" s="36">
        <f>IF(U258=0,0,-PPMT($G$9/2,T258,MAX($G$8*2),$P$9))</f>
        <v>0</v>
      </c>
      <c r="W258" s="36">
        <f>IF(U258=0,0,-IPMT($G$9/2,T258,MAX($G$8*2),$P$9))</f>
        <v>0</v>
      </c>
      <c r="X258" s="36">
        <f>IF(X252&lt;0,0,X252-V258)</f>
        <v>0</v>
      </c>
      <c r="Y258" s="37"/>
      <c r="AY258" s="44">
        <f t="shared" si="49"/>
        <v>-7.275957614183426E-12</v>
      </c>
      <c r="AZ258" s="35">
        <v>240</v>
      </c>
      <c r="BA258" s="39">
        <f t="shared" si="55"/>
        <v>0</v>
      </c>
      <c r="BB258" s="15">
        <f t="shared" si="56"/>
        <v>0</v>
      </c>
      <c r="BC258" s="15">
        <f t="shared" si="60"/>
        <v>0</v>
      </c>
      <c r="BD258" s="36">
        <f t="shared" si="58"/>
        <v>0</v>
      </c>
      <c r="BE258" s="15">
        <f t="shared" si="59"/>
        <v>0</v>
      </c>
      <c r="BF258" s="36">
        <f t="shared" si="52"/>
        <v>73586.04177964063</v>
      </c>
      <c r="BG258" s="36">
        <f t="shared" si="52"/>
        <v>31663.118492260015</v>
      </c>
      <c r="BH258" s="35">
        <f t="shared" si="51"/>
        <v>0</v>
      </c>
    </row>
    <row r="259" spans="12:60" ht="20.25" customHeight="1">
      <c r="L259" s="64" t="s">
        <v>57</v>
      </c>
      <c r="M259" s="50">
        <v>241</v>
      </c>
      <c r="N259" s="36">
        <f t="shared" si="57"/>
        <v>105249.16027190063</v>
      </c>
      <c r="O259" s="36">
        <f t="shared" si="53"/>
        <v>73731.68082066285</v>
      </c>
      <c r="P259" s="36">
        <f t="shared" si="54"/>
        <v>31517.47945123779</v>
      </c>
      <c r="Q259" s="48">
        <f t="shared" si="50"/>
        <v>15850889.51559397</v>
      </c>
      <c r="R259" s="37"/>
      <c r="S259" s="65" t="s">
        <v>57</v>
      </c>
      <c r="T259" s="50"/>
      <c r="U259" s="35"/>
      <c r="V259" s="36"/>
      <c r="W259" s="36"/>
      <c r="X259" s="35"/>
      <c r="Y259" s="38"/>
      <c r="AY259" s="44">
        <f t="shared" si="49"/>
        <v>-3.637978807091713E-12</v>
      </c>
      <c r="AZ259" s="35">
        <v>241</v>
      </c>
      <c r="BA259" s="39">
        <f t="shared" si="55"/>
        <v>0</v>
      </c>
      <c r="BB259" s="15">
        <f t="shared" si="56"/>
        <v>0</v>
      </c>
      <c r="BC259" s="15">
        <f t="shared" si="60"/>
        <v>0</v>
      </c>
      <c r="BD259" s="36">
        <f t="shared" si="58"/>
        <v>0</v>
      </c>
      <c r="BE259" s="15">
        <f t="shared" si="59"/>
        <v>0</v>
      </c>
      <c r="BF259" s="36">
        <f t="shared" si="52"/>
        <v>73731.68082066285</v>
      </c>
      <c r="BG259" s="36">
        <f t="shared" si="52"/>
        <v>31517.47945123779</v>
      </c>
      <c r="BH259" s="35">
        <f t="shared" si="51"/>
        <v>0</v>
      </c>
    </row>
    <row r="260" spans="12:60" ht="20.25" customHeight="1">
      <c r="L260" s="64"/>
      <c r="M260" s="50">
        <v>242</v>
      </c>
      <c r="N260" s="36">
        <f t="shared" si="57"/>
        <v>105249.16027190063</v>
      </c>
      <c r="O260" s="36">
        <f t="shared" si="53"/>
        <v>73877.6081056204</v>
      </c>
      <c r="P260" s="36">
        <f t="shared" si="54"/>
        <v>31371.552166280235</v>
      </c>
      <c r="Q260" s="48">
        <f>IF(Q259&lt;0,0,Q259-O260)</f>
        <v>15777011.90748835</v>
      </c>
      <c r="R260" s="37"/>
      <c r="S260" s="65"/>
      <c r="T260" s="50"/>
      <c r="U260" s="35"/>
      <c r="V260" s="36"/>
      <c r="W260" s="36"/>
      <c r="X260" s="35"/>
      <c r="Y260" s="38"/>
      <c r="AY260" s="44">
        <f t="shared" si="49"/>
        <v>0</v>
      </c>
      <c r="AZ260" s="35">
        <v>242</v>
      </c>
      <c r="BA260" s="39">
        <f t="shared" si="55"/>
        <v>0</v>
      </c>
      <c r="BB260" s="15">
        <f t="shared" si="56"/>
        <v>0</v>
      </c>
      <c r="BC260" s="15">
        <f t="shared" si="60"/>
        <v>0</v>
      </c>
      <c r="BD260" s="36">
        <f t="shared" si="58"/>
        <v>0</v>
      </c>
      <c r="BE260" s="15">
        <f t="shared" si="59"/>
        <v>0</v>
      </c>
      <c r="BF260" s="36">
        <f t="shared" si="52"/>
        <v>73877.6081056204</v>
      </c>
      <c r="BG260" s="36">
        <f t="shared" si="52"/>
        <v>31371.552166280235</v>
      </c>
      <c r="BH260" s="35">
        <f t="shared" si="51"/>
        <v>0</v>
      </c>
    </row>
    <row r="261" spans="12:60" ht="20.25" customHeight="1">
      <c r="L261" s="64"/>
      <c r="M261" s="50">
        <v>243</v>
      </c>
      <c r="N261" s="36">
        <f t="shared" si="57"/>
        <v>105249.16027190063</v>
      </c>
      <c r="O261" s="36">
        <f t="shared" si="53"/>
        <v>74023.82420499611</v>
      </c>
      <c r="P261" s="36">
        <f t="shared" si="54"/>
        <v>31225.336066904514</v>
      </c>
      <c r="Q261" s="48">
        <f t="shared" si="50"/>
        <v>15702988.083283354</v>
      </c>
      <c r="R261" s="37"/>
      <c r="S261" s="65"/>
      <c r="T261" s="50"/>
      <c r="U261" s="35"/>
      <c r="V261" s="36"/>
      <c r="W261" s="36"/>
      <c r="X261" s="35"/>
      <c r="Y261" s="38"/>
      <c r="AY261" s="44">
        <f t="shared" si="49"/>
        <v>7.275957614183426E-12</v>
      </c>
      <c r="AZ261" s="35">
        <v>243</v>
      </c>
      <c r="BA261" s="39">
        <f t="shared" si="55"/>
        <v>0</v>
      </c>
      <c r="BB261" s="15">
        <f t="shared" si="56"/>
        <v>0</v>
      </c>
      <c r="BC261" s="15">
        <f t="shared" si="60"/>
        <v>0</v>
      </c>
      <c r="BD261" s="36">
        <f t="shared" si="58"/>
        <v>0</v>
      </c>
      <c r="BE261" s="15">
        <f t="shared" si="59"/>
        <v>0</v>
      </c>
      <c r="BF261" s="36">
        <f t="shared" si="52"/>
        <v>74023.82420499611</v>
      </c>
      <c r="BG261" s="36">
        <f t="shared" si="52"/>
        <v>31225.336066904514</v>
      </c>
      <c r="BH261" s="35">
        <f t="shared" si="51"/>
        <v>0</v>
      </c>
    </row>
    <row r="262" spans="12:60" ht="20.25" customHeight="1">
      <c r="L262" s="64"/>
      <c r="M262" s="50">
        <v>244</v>
      </c>
      <c r="N262" s="36">
        <f t="shared" si="57"/>
        <v>105249.16027190063</v>
      </c>
      <c r="O262" s="36">
        <f t="shared" si="53"/>
        <v>74170.3296904018</v>
      </c>
      <c r="P262" s="36">
        <f t="shared" si="54"/>
        <v>31078.830581498823</v>
      </c>
      <c r="Q262" s="48">
        <f t="shared" si="50"/>
        <v>15628817.753592951</v>
      </c>
      <c r="R262" s="37"/>
      <c r="S262" s="65"/>
      <c r="T262" s="50"/>
      <c r="U262" s="35"/>
      <c r="V262" s="36"/>
      <c r="W262" s="36"/>
      <c r="X262" s="35"/>
      <c r="Y262" s="38"/>
      <c r="AY262" s="44">
        <f t="shared" si="49"/>
        <v>3.637978807091713E-12</v>
      </c>
      <c r="AZ262" s="35">
        <v>244</v>
      </c>
      <c r="BA262" s="39">
        <f t="shared" si="55"/>
        <v>0</v>
      </c>
      <c r="BB262" s="15">
        <f t="shared" si="56"/>
        <v>0</v>
      </c>
      <c r="BC262" s="15">
        <f t="shared" si="60"/>
        <v>0</v>
      </c>
      <c r="BD262" s="36">
        <f t="shared" si="58"/>
        <v>0</v>
      </c>
      <c r="BE262" s="15">
        <f t="shared" si="59"/>
        <v>0</v>
      </c>
      <c r="BF262" s="36">
        <f t="shared" si="52"/>
        <v>74170.3296904018</v>
      </c>
      <c r="BG262" s="36">
        <f t="shared" si="52"/>
        <v>31078.830581498823</v>
      </c>
      <c r="BH262" s="35">
        <f t="shared" si="51"/>
        <v>0</v>
      </c>
    </row>
    <row r="263" spans="12:60" ht="20.25" customHeight="1">
      <c r="L263" s="64"/>
      <c r="M263" s="50">
        <v>245</v>
      </c>
      <c r="N263" s="36">
        <f t="shared" si="57"/>
        <v>105249.16027190063</v>
      </c>
      <c r="O263" s="36">
        <f t="shared" si="53"/>
        <v>74317.12513458075</v>
      </c>
      <c r="P263" s="36">
        <f t="shared" si="54"/>
        <v>30932.035137319883</v>
      </c>
      <c r="Q263" s="48">
        <f t="shared" si="50"/>
        <v>15554500.628458371</v>
      </c>
      <c r="R263" s="37"/>
      <c r="S263" s="65"/>
      <c r="T263" s="50"/>
      <c r="U263" s="35"/>
      <c r="V263" s="36"/>
      <c r="W263" s="36"/>
      <c r="X263" s="35"/>
      <c r="Y263" s="38"/>
      <c r="AY263" s="44">
        <f t="shared" si="49"/>
        <v>-3.637978807091713E-12</v>
      </c>
      <c r="AZ263" s="35">
        <v>245</v>
      </c>
      <c r="BA263" s="39">
        <f t="shared" si="55"/>
        <v>0</v>
      </c>
      <c r="BB263" s="15">
        <f t="shared" si="56"/>
        <v>0</v>
      </c>
      <c r="BC263" s="15">
        <f t="shared" si="60"/>
        <v>0</v>
      </c>
      <c r="BD263" s="36">
        <f t="shared" si="58"/>
        <v>0</v>
      </c>
      <c r="BE263" s="15">
        <f t="shared" si="59"/>
        <v>0</v>
      </c>
      <c r="BF263" s="36">
        <f t="shared" si="52"/>
        <v>74317.12513458075</v>
      </c>
      <c r="BG263" s="36">
        <f t="shared" si="52"/>
        <v>30932.035137319883</v>
      </c>
      <c r="BH263" s="35">
        <f t="shared" si="51"/>
        <v>0</v>
      </c>
    </row>
    <row r="264" spans="12:60" ht="20.25" customHeight="1">
      <c r="L264" s="64"/>
      <c r="M264" s="50">
        <v>246</v>
      </c>
      <c r="N264" s="36">
        <f t="shared" si="57"/>
        <v>105249.16027190063</v>
      </c>
      <c r="O264" s="36">
        <f t="shared" si="53"/>
        <v>74464.21111140959</v>
      </c>
      <c r="P264" s="36">
        <f t="shared" si="54"/>
        <v>30784.94916049104</v>
      </c>
      <c r="Q264" s="48">
        <f t="shared" si="50"/>
        <v>15480036.417346962</v>
      </c>
      <c r="R264" s="37"/>
      <c r="S264" s="65"/>
      <c r="T264" s="50">
        <v>41</v>
      </c>
      <c r="U264" s="36">
        <f>IF(X258&lt;0.01,0,U$258)</f>
        <v>0</v>
      </c>
      <c r="V264" s="36">
        <f>IF(U264=0,0,-PPMT($G$9/2,T264,MAX($G$8*2),$P$9))</f>
        <v>0</v>
      </c>
      <c r="W264" s="36">
        <f>IF(U264=0,0,-IPMT($G$9/2,T264,MAX($G$8*2),$P$9))</f>
        <v>0</v>
      </c>
      <c r="X264" s="36">
        <f>IF(X258&lt;0,0,X258-V264)</f>
        <v>0</v>
      </c>
      <c r="Y264" s="37"/>
      <c r="AY264" s="44">
        <f t="shared" si="49"/>
        <v>3.637978807091713E-12</v>
      </c>
      <c r="AZ264" s="35">
        <v>246</v>
      </c>
      <c r="BA264" s="39">
        <f t="shared" si="55"/>
        <v>0</v>
      </c>
      <c r="BB264" s="15">
        <f t="shared" si="56"/>
        <v>0</v>
      </c>
      <c r="BC264" s="15">
        <f t="shared" si="60"/>
        <v>0</v>
      </c>
      <c r="BD264" s="36">
        <f t="shared" si="58"/>
        <v>0</v>
      </c>
      <c r="BE264" s="15">
        <f t="shared" si="59"/>
        <v>0</v>
      </c>
      <c r="BF264" s="36">
        <f t="shared" si="52"/>
        <v>74464.21111140959</v>
      </c>
      <c r="BG264" s="36">
        <f t="shared" si="52"/>
        <v>30784.94916049104</v>
      </c>
      <c r="BH264" s="35">
        <f t="shared" si="51"/>
        <v>0</v>
      </c>
    </row>
    <row r="265" spans="12:60" ht="20.25" customHeight="1">
      <c r="L265" s="64"/>
      <c r="M265" s="50">
        <v>247</v>
      </c>
      <c r="N265" s="36">
        <f t="shared" si="57"/>
        <v>105249.16027190063</v>
      </c>
      <c r="O265" s="36">
        <f t="shared" si="53"/>
        <v>74611.58819590093</v>
      </c>
      <c r="P265" s="36">
        <f t="shared" si="54"/>
        <v>30637.5720759997</v>
      </c>
      <c r="Q265" s="48">
        <f t="shared" si="50"/>
        <v>15405424.82915106</v>
      </c>
      <c r="R265" s="37"/>
      <c r="S265" s="65"/>
      <c r="T265" s="50"/>
      <c r="U265" s="35"/>
      <c r="V265" s="36"/>
      <c r="W265" s="36"/>
      <c r="X265" s="35"/>
      <c r="Y265" s="38"/>
      <c r="AY265" s="44">
        <f t="shared" si="49"/>
        <v>7.275957614183426E-12</v>
      </c>
      <c r="AZ265" s="35">
        <v>247</v>
      </c>
      <c r="BA265" s="39">
        <f t="shared" si="55"/>
        <v>0</v>
      </c>
      <c r="BB265" s="15">
        <f t="shared" si="56"/>
        <v>0</v>
      </c>
      <c r="BC265" s="15">
        <f t="shared" si="60"/>
        <v>0</v>
      </c>
      <c r="BD265" s="36">
        <f t="shared" si="58"/>
        <v>0</v>
      </c>
      <c r="BE265" s="15">
        <f t="shared" si="59"/>
        <v>0</v>
      </c>
      <c r="BF265" s="36">
        <f t="shared" si="52"/>
        <v>74611.58819590093</v>
      </c>
      <c r="BG265" s="36">
        <f t="shared" si="52"/>
        <v>30637.5720759997</v>
      </c>
      <c r="BH265" s="35">
        <f t="shared" si="51"/>
        <v>0</v>
      </c>
    </row>
    <row r="266" spans="12:60" ht="20.25" customHeight="1">
      <c r="L266" s="64"/>
      <c r="M266" s="50">
        <v>248</v>
      </c>
      <c r="N266" s="36">
        <f t="shared" si="57"/>
        <v>105249.16027190063</v>
      </c>
      <c r="O266" s="36">
        <f t="shared" si="53"/>
        <v>74759.2569642053</v>
      </c>
      <c r="P266" s="36">
        <f t="shared" si="54"/>
        <v>30489.903307695342</v>
      </c>
      <c r="Q266" s="48">
        <f t="shared" si="50"/>
        <v>15330665.572186856</v>
      </c>
      <c r="R266" s="37"/>
      <c r="S266" s="65"/>
      <c r="T266" s="50"/>
      <c r="U266" s="35"/>
      <c r="V266" s="36"/>
      <c r="W266" s="36"/>
      <c r="X266" s="35"/>
      <c r="Y266" s="38"/>
      <c r="AY266" s="44">
        <f t="shared" si="49"/>
        <v>-7.275957614183426E-12</v>
      </c>
      <c r="AZ266" s="35">
        <v>248</v>
      </c>
      <c r="BA266" s="39">
        <f t="shared" si="55"/>
        <v>0</v>
      </c>
      <c r="BB266" s="15">
        <f t="shared" si="56"/>
        <v>0</v>
      </c>
      <c r="BC266" s="15">
        <f t="shared" si="60"/>
        <v>0</v>
      </c>
      <c r="BD266" s="36">
        <f t="shared" si="58"/>
        <v>0</v>
      </c>
      <c r="BE266" s="15">
        <f t="shared" si="59"/>
        <v>0</v>
      </c>
      <c r="BF266" s="36">
        <f t="shared" si="52"/>
        <v>74759.2569642053</v>
      </c>
      <c r="BG266" s="36">
        <f t="shared" si="52"/>
        <v>30489.903307695342</v>
      </c>
      <c r="BH266" s="35">
        <f t="shared" si="51"/>
        <v>0</v>
      </c>
    </row>
    <row r="267" spans="12:60" ht="20.25" customHeight="1">
      <c r="L267" s="64"/>
      <c r="M267" s="50">
        <v>249</v>
      </c>
      <c r="N267" s="36">
        <f t="shared" si="57"/>
        <v>105249.16027190063</v>
      </c>
      <c r="O267" s="36">
        <f t="shared" si="53"/>
        <v>74907.21799361362</v>
      </c>
      <c r="P267" s="36">
        <f t="shared" si="54"/>
        <v>30341.942278287006</v>
      </c>
      <c r="Q267" s="48">
        <f t="shared" si="50"/>
        <v>15255758.354193242</v>
      </c>
      <c r="R267" s="37"/>
      <c r="S267" s="65"/>
      <c r="T267" s="50"/>
      <c r="U267" s="35"/>
      <c r="V267" s="36"/>
      <c r="W267" s="36"/>
      <c r="X267" s="35"/>
      <c r="Y267" s="38"/>
      <c r="AY267" s="44">
        <f t="shared" si="49"/>
        <v>3.637978807091713E-12</v>
      </c>
      <c r="AZ267" s="35">
        <v>249</v>
      </c>
      <c r="BA267" s="39">
        <f t="shared" si="55"/>
        <v>0</v>
      </c>
      <c r="BB267" s="15">
        <f t="shared" si="56"/>
        <v>0</v>
      </c>
      <c r="BC267" s="15">
        <f t="shared" si="60"/>
        <v>0</v>
      </c>
      <c r="BD267" s="36">
        <f t="shared" si="58"/>
        <v>0</v>
      </c>
      <c r="BE267" s="15">
        <f t="shared" si="59"/>
        <v>0</v>
      </c>
      <c r="BF267" s="36">
        <f t="shared" si="52"/>
        <v>74907.21799361362</v>
      </c>
      <c r="BG267" s="36">
        <f t="shared" si="52"/>
        <v>30341.942278287006</v>
      </c>
      <c r="BH267" s="35">
        <f t="shared" si="51"/>
        <v>0</v>
      </c>
    </row>
    <row r="268" spans="12:60" ht="20.25" customHeight="1">
      <c r="L268" s="64"/>
      <c r="M268" s="50">
        <v>250</v>
      </c>
      <c r="N268" s="36">
        <f t="shared" si="57"/>
        <v>105249.16027190063</v>
      </c>
      <c r="O268" s="36">
        <f t="shared" si="53"/>
        <v>75055.47186255931</v>
      </c>
      <c r="P268" s="36">
        <f t="shared" si="54"/>
        <v>30193.68840934132</v>
      </c>
      <c r="Q268" s="48">
        <f t="shared" si="50"/>
        <v>15180702.882330682</v>
      </c>
      <c r="R268" s="37"/>
      <c r="S268" s="65"/>
      <c r="T268" s="50"/>
      <c r="U268" s="35"/>
      <c r="V268" s="36"/>
      <c r="W268" s="36"/>
      <c r="X268" s="35"/>
      <c r="Y268" s="38"/>
      <c r="AY268" s="44">
        <f t="shared" si="49"/>
        <v>3.637978807091713E-12</v>
      </c>
      <c r="AZ268" s="35">
        <v>250</v>
      </c>
      <c r="BA268" s="39">
        <f t="shared" si="55"/>
        <v>0</v>
      </c>
      <c r="BB268" s="15">
        <f t="shared" si="56"/>
        <v>0</v>
      </c>
      <c r="BC268" s="15">
        <f t="shared" si="60"/>
        <v>0</v>
      </c>
      <c r="BD268" s="36">
        <f t="shared" si="58"/>
        <v>0</v>
      </c>
      <c r="BE268" s="15">
        <f t="shared" si="59"/>
        <v>0</v>
      </c>
      <c r="BF268" s="36">
        <f t="shared" si="52"/>
        <v>75055.47186255931</v>
      </c>
      <c r="BG268" s="36">
        <f t="shared" si="52"/>
        <v>30193.68840934132</v>
      </c>
      <c r="BH268" s="35">
        <f t="shared" si="51"/>
        <v>0</v>
      </c>
    </row>
    <row r="269" spans="12:60" ht="20.25" customHeight="1">
      <c r="L269" s="64"/>
      <c r="M269" s="50">
        <v>251</v>
      </c>
      <c r="N269" s="36">
        <f t="shared" si="57"/>
        <v>105249.16027190063</v>
      </c>
      <c r="O269" s="36">
        <f t="shared" si="53"/>
        <v>75204.01915062062</v>
      </c>
      <c r="P269" s="36">
        <f t="shared" si="54"/>
        <v>30045.141121280016</v>
      </c>
      <c r="Q269" s="48">
        <f t="shared" si="50"/>
        <v>15105498.863180062</v>
      </c>
      <c r="R269" s="37"/>
      <c r="S269" s="65"/>
      <c r="T269" s="50"/>
      <c r="U269" s="35"/>
      <c r="V269" s="36"/>
      <c r="W269" s="36"/>
      <c r="X269" s="35"/>
      <c r="Y269" s="38"/>
      <c r="AY269" s="44">
        <f t="shared" si="49"/>
        <v>0</v>
      </c>
      <c r="AZ269" s="35">
        <v>251</v>
      </c>
      <c r="BA269" s="39">
        <f t="shared" si="55"/>
        <v>0</v>
      </c>
      <c r="BB269" s="15">
        <f t="shared" si="56"/>
        <v>0</v>
      </c>
      <c r="BC269" s="15">
        <f t="shared" si="60"/>
        <v>0</v>
      </c>
      <c r="BD269" s="36">
        <f t="shared" si="58"/>
        <v>0</v>
      </c>
      <c r="BE269" s="15">
        <f t="shared" si="59"/>
        <v>0</v>
      </c>
      <c r="BF269" s="36">
        <f t="shared" si="52"/>
        <v>75204.01915062062</v>
      </c>
      <c r="BG269" s="36">
        <f t="shared" si="52"/>
        <v>30045.141121280016</v>
      </c>
      <c r="BH269" s="35">
        <f t="shared" si="51"/>
        <v>0</v>
      </c>
    </row>
    <row r="270" spans="12:60" ht="20.25" customHeight="1">
      <c r="L270" s="64"/>
      <c r="M270" s="50">
        <v>252</v>
      </c>
      <c r="N270" s="36">
        <f t="shared" si="57"/>
        <v>105249.16027190063</v>
      </c>
      <c r="O270" s="36">
        <f t="shared" si="53"/>
        <v>75352.86043852288</v>
      </c>
      <c r="P270" s="36">
        <f t="shared" si="54"/>
        <v>29896.299833377743</v>
      </c>
      <c r="Q270" s="48">
        <f t="shared" si="50"/>
        <v>15030146.002741538</v>
      </c>
      <c r="R270" s="37"/>
      <c r="S270" s="65"/>
      <c r="T270" s="50">
        <v>42</v>
      </c>
      <c r="U270" s="36">
        <f>IF(X264&lt;0.01,0,U$264)</f>
        <v>0</v>
      </c>
      <c r="V270" s="36">
        <f>IF(U270=0,0,-PPMT($G$9/2,T270,MAX($G$8*2),$P$9))</f>
        <v>0</v>
      </c>
      <c r="W270" s="36">
        <f>IF(U270=0,0,-IPMT($G$9/2,T270,MAX($G$8*2),$P$9))</f>
        <v>0</v>
      </c>
      <c r="X270" s="36">
        <f>IF(X264&lt;0,0,X264-V270)</f>
        <v>0</v>
      </c>
      <c r="Y270" s="37"/>
      <c r="AY270" s="44">
        <f t="shared" si="49"/>
        <v>7.275957614183426E-12</v>
      </c>
      <c r="AZ270" s="35">
        <v>252</v>
      </c>
      <c r="BA270" s="39">
        <f t="shared" si="55"/>
        <v>0</v>
      </c>
      <c r="BB270" s="15">
        <f t="shared" si="56"/>
        <v>0</v>
      </c>
      <c r="BC270" s="15">
        <f t="shared" si="60"/>
        <v>0</v>
      </c>
      <c r="BD270" s="36">
        <f t="shared" si="58"/>
        <v>0</v>
      </c>
      <c r="BE270" s="15">
        <f t="shared" si="59"/>
        <v>0</v>
      </c>
      <c r="BF270" s="36">
        <f t="shared" si="52"/>
        <v>75352.86043852288</v>
      </c>
      <c r="BG270" s="36">
        <f t="shared" si="52"/>
        <v>29896.299833377743</v>
      </c>
      <c r="BH270" s="35">
        <f t="shared" si="51"/>
        <v>0</v>
      </c>
    </row>
    <row r="271" spans="12:60" ht="20.25" customHeight="1">
      <c r="L271" s="67" t="s">
        <v>58</v>
      </c>
      <c r="M271" s="50">
        <v>253</v>
      </c>
      <c r="N271" s="36">
        <f t="shared" si="57"/>
        <v>105249.16027190063</v>
      </c>
      <c r="O271" s="36">
        <f t="shared" si="53"/>
        <v>75501.99630814082</v>
      </c>
      <c r="P271" s="36">
        <f t="shared" si="54"/>
        <v>29747.163963759813</v>
      </c>
      <c r="Q271" s="48">
        <f t="shared" si="50"/>
        <v>14954644.006433398</v>
      </c>
      <c r="R271" s="37"/>
      <c r="S271" s="68" t="s">
        <v>58</v>
      </c>
      <c r="T271" s="50"/>
      <c r="U271" s="35"/>
      <c r="V271" s="36"/>
      <c r="W271" s="36"/>
      <c r="X271" s="35"/>
      <c r="Y271" s="38"/>
      <c r="AY271" s="44">
        <f t="shared" si="49"/>
        <v>0</v>
      </c>
      <c r="AZ271" s="35">
        <v>253</v>
      </c>
      <c r="BA271" s="39">
        <f t="shared" si="55"/>
        <v>0</v>
      </c>
      <c r="BB271" s="15">
        <f t="shared" si="56"/>
        <v>0</v>
      </c>
      <c r="BC271" s="15">
        <f t="shared" si="60"/>
        <v>0</v>
      </c>
      <c r="BD271" s="36">
        <f t="shared" si="58"/>
        <v>0</v>
      </c>
      <c r="BE271" s="15">
        <f t="shared" si="59"/>
        <v>0</v>
      </c>
      <c r="BF271" s="36">
        <f t="shared" si="52"/>
        <v>75501.99630814082</v>
      </c>
      <c r="BG271" s="36">
        <f t="shared" si="52"/>
        <v>29747.163963759813</v>
      </c>
      <c r="BH271" s="35">
        <f t="shared" si="51"/>
        <v>0</v>
      </c>
    </row>
    <row r="272" spans="12:60" ht="20.25" customHeight="1">
      <c r="L272" s="67"/>
      <c r="M272" s="50">
        <v>254</v>
      </c>
      <c r="N272" s="36">
        <f t="shared" si="57"/>
        <v>105249.16027190063</v>
      </c>
      <c r="O272" s="36">
        <f t="shared" si="53"/>
        <v>75651.42734250065</v>
      </c>
      <c r="P272" s="36">
        <f t="shared" si="54"/>
        <v>29597.73292939998</v>
      </c>
      <c r="Q272" s="48">
        <f t="shared" si="50"/>
        <v>14878992.579090897</v>
      </c>
      <c r="R272" s="37"/>
      <c r="S272" s="68"/>
      <c r="T272" s="50"/>
      <c r="U272" s="35"/>
      <c r="V272" s="36"/>
      <c r="W272" s="36"/>
      <c r="X272" s="35"/>
      <c r="Y272" s="38"/>
      <c r="AY272" s="44">
        <f t="shared" si="49"/>
        <v>0</v>
      </c>
      <c r="AZ272" s="35">
        <v>254</v>
      </c>
      <c r="BA272" s="39">
        <f t="shared" si="55"/>
        <v>0</v>
      </c>
      <c r="BB272" s="15">
        <f t="shared" si="56"/>
        <v>0</v>
      </c>
      <c r="BC272" s="15">
        <f t="shared" si="60"/>
        <v>0</v>
      </c>
      <c r="BD272" s="36">
        <f t="shared" si="58"/>
        <v>0</v>
      </c>
      <c r="BE272" s="15">
        <f t="shared" si="59"/>
        <v>0</v>
      </c>
      <c r="BF272" s="36">
        <f t="shared" si="52"/>
        <v>75651.42734250065</v>
      </c>
      <c r="BG272" s="36">
        <f t="shared" si="52"/>
        <v>29597.73292939998</v>
      </c>
      <c r="BH272" s="35">
        <f t="shared" si="51"/>
        <v>0</v>
      </c>
    </row>
    <row r="273" spans="12:60" ht="20.25" customHeight="1">
      <c r="L273" s="67"/>
      <c r="M273" s="50">
        <v>255</v>
      </c>
      <c r="N273" s="36">
        <f t="shared" si="57"/>
        <v>105249.16027190063</v>
      </c>
      <c r="O273" s="36">
        <f t="shared" si="53"/>
        <v>75801.1541257827</v>
      </c>
      <c r="P273" s="36">
        <f t="shared" si="54"/>
        <v>29448.006146117925</v>
      </c>
      <c r="Q273" s="48">
        <f t="shared" si="50"/>
        <v>14803191.424965113</v>
      </c>
      <c r="R273" s="37"/>
      <c r="S273" s="68"/>
      <c r="T273" s="50"/>
      <c r="U273" s="35"/>
      <c r="V273" s="36"/>
      <c r="W273" s="36"/>
      <c r="X273" s="35"/>
      <c r="Y273" s="38"/>
      <c r="AY273" s="44">
        <f t="shared" si="49"/>
        <v>3.637978807091713E-12</v>
      </c>
      <c r="AZ273" s="35">
        <v>255</v>
      </c>
      <c r="BA273" s="39">
        <f t="shared" si="55"/>
        <v>0</v>
      </c>
      <c r="BB273" s="15">
        <f t="shared" si="56"/>
        <v>0</v>
      </c>
      <c r="BC273" s="15">
        <f t="shared" si="60"/>
        <v>0</v>
      </c>
      <c r="BD273" s="36">
        <f t="shared" si="58"/>
        <v>0</v>
      </c>
      <c r="BE273" s="15">
        <f t="shared" si="59"/>
        <v>0</v>
      </c>
      <c r="BF273" s="36">
        <f t="shared" si="52"/>
        <v>75801.1541257827</v>
      </c>
      <c r="BG273" s="36">
        <f t="shared" si="52"/>
        <v>29448.006146117925</v>
      </c>
      <c r="BH273" s="35">
        <f t="shared" si="51"/>
        <v>0</v>
      </c>
    </row>
    <row r="274" spans="12:60" ht="20.25" customHeight="1">
      <c r="L274" s="67"/>
      <c r="M274" s="50">
        <v>256</v>
      </c>
      <c r="N274" s="36">
        <f t="shared" si="57"/>
        <v>105249.16027190063</v>
      </c>
      <c r="O274" s="36">
        <f t="shared" si="53"/>
        <v>75951.17724332331</v>
      </c>
      <c r="P274" s="36">
        <f t="shared" si="54"/>
        <v>29297.98302857732</v>
      </c>
      <c r="Q274" s="48">
        <f t="shared" si="50"/>
        <v>14727240.24772179</v>
      </c>
      <c r="R274" s="37"/>
      <c r="S274" s="68"/>
      <c r="T274" s="50"/>
      <c r="U274" s="35"/>
      <c r="V274" s="36"/>
      <c r="W274" s="36"/>
      <c r="X274" s="35"/>
      <c r="Y274" s="38"/>
      <c r="AY274" s="44">
        <f t="shared" si="49"/>
        <v>0</v>
      </c>
      <c r="AZ274" s="35">
        <v>256</v>
      </c>
      <c r="BA274" s="39">
        <f t="shared" si="55"/>
        <v>0</v>
      </c>
      <c r="BB274" s="15">
        <f t="shared" si="56"/>
        <v>0</v>
      </c>
      <c r="BC274" s="15">
        <f t="shared" si="60"/>
        <v>0</v>
      </c>
      <c r="BD274" s="36">
        <f t="shared" si="58"/>
        <v>0</v>
      </c>
      <c r="BE274" s="15">
        <f t="shared" si="59"/>
        <v>0</v>
      </c>
      <c r="BF274" s="36">
        <f t="shared" si="52"/>
        <v>75951.17724332331</v>
      </c>
      <c r="BG274" s="36">
        <f t="shared" si="52"/>
        <v>29297.98302857732</v>
      </c>
      <c r="BH274" s="35">
        <f t="shared" si="51"/>
        <v>0</v>
      </c>
    </row>
    <row r="275" spans="12:60" ht="20.25" customHeight="1">
      <c r="L275" s="67"/>
      <c r="M275" s="50">
        <v>257</v>
      </c>
      <c r="N275" s="36">
        <f t="shared" si="57"/>
        <v>105249.16027190063</v>
      </c>
      <c r="O275" s="36">
        <f t="shared" si="53"/>
        <v>76101.49728161738</v>
      </c>
      <c r="P275" s="36">
        <f t="shared" si="54"/>
        <v>29147.662990283246</v>
      </c>
      <c r="Q275" s="48">
        <f t="shared" si="50"/>
        <v>14651138.750440173</v>
      </c>
      <c r="R275" s="37"/>
      <c r="S275" s="68"/>
      <c r="T275" s="50"/>
      <c r="U275" s="35"/>
      <c r="V275" s="36"/>
      <c r="W275" s="36"/>
      <c r="X275" s="35"/>
      <c r="Y275" s="38"/>
      <c r="AY275" s="44">
        <f aca="true" t="shared" si="61" ref="AY275:AY338">N275-O275-P275+U275-V275-W275</f>
        <v>3.637978807091713E-12</v>
      </c>
      <c r="AZ275" s="35">
        <v>257</v>
      </c>
      <c r="BA275" s="39">
        <f t="shared" si="55"/>
        <v>0</v>
      </c>
      <c r="BB275" s="15">
        <f t="shared" si="56"/>
        <v>0</v>
      </c>
      <c r="BC275" s="15">
        <f t="shared" si="60"/>
        <v>0</v>
      </c>
      <c r="BD275" s="36">
        <f t="shared" si="58"/>
        <v>0</v>
      </c>
      <c r="BE275" s="15">
        <f t="shared" si="59"/>
        <v>0</v>
      </c>
      <c r="BF275" s="36">
        <f t="shared" si="52"/>
        <v>76101.49728161738</v>
      </c>
      <c r="BG275" s="36">
        <f t="shared" si="52"/>
        <v>29147.662990283246</v>
      </c>
      <c r="BH275" s="35">
        <f t="shared" si="51"/>
        <v>0</v>
      </c>
    </row>
    <row r="276" spans="12:60" ht="20.25" customHeight="1">
      <c r="L276" s="67"/>
      <c r="M276" s="50">
        <v>258</v>
      </c>
      <c r="N276" s="36">
        <f t="shared" si="57"/>
        <v>105249.16027190063</v>
      </c>
      <c r="O276" s="36">
        <f t="shared" si="53"/>
        <v>76252.11482832057</v>
      </c>
      <c r="P276" s="36">
        <f t="shared" si="54"/>
        <v>28997.045443580057</v>
      </c>
      <c r="Q276" s="48">
        <f t="shared" si="50"/>
        <v>14574886.635611853</v>
      </c>
      <c r="R276" s="37"/>
      <c r="S276" s="68"/>
      <c r="T276" s="50">
        <v>43</v>
      </c>
      <c r="U276" s="36">
        <f>IF(X270&lt;0.01,0,U$270)</f>
        <v>0</v>
      </c>
      <c r="V276" s="36">
        <f>IF(U276=0,0,-PPMT($G$9/2,T276,MAX($G$8*2),$P$9))</f>
        <v>0</v>
      </c>
      <c r="W276" s="36">
        <f>IF(U276=0,0,-IPMT($G$9/2,T276,MAX($G$8*2),$P$9))</f>
        <v>0</v>
      </c>
      <c r="X276" s="36">
        <f>IF(X270&lt;0,0,X270-V276)</f>
        <v>0</v>
      </c>
      <c r="Y276" s="37"/>
      <c r="AY276" s="44">
        <f t="shared" si="61"/>
        <v>7.275957614183426E-12</v>
      </c>
      <c r="AZ276" s="35">
        <v>258</v>
      </c>
      <c r="BA276" s="39">
        <f t="shared" si="55"/>
        <v>0</v>
      </c>
      <c r="BB276" s="15">
        <f t="shared" si="56"/>
        <v>0</v>
      </c>
      <c r="BC276" s="15">
        <f t="shared" si="60"/>
        <v>0</v>
      </c>
      <c r="BD276" s="36">
        <f t="shared" si="58"/>
        <v>0</v>
      </c>
      <c r="BE276" s="15">
        <f t="shared" si="59"/>
        <v>0</v>
      </c>
      <c r="BF276" s="36">
        <f t="shared" si="52"/>
        <v>76252.11482832057</v>
      </c>
      <c r="BG276" s="36">
        <f t="shared" si="52"/>
        <v>28997.045443580057</v>
      </c>
      <c r="BH276" s="35">
        <f t="shared" si="51"/>
        <v>0</v>
      </c>
    </row>
    <row r="277" spans="12:60" ht="20.25" customHeight="1">
      <c r="L277" s="67"/>
      <c r="M277" s="50">
        <v>259</v>
      </c>
      <c r="N277" s="36">
        <f t="shared" si="57"/>
        <v>105249.16027190063</v>
      </c>
      <c r="O277" s="36">
        <f t="shared" si="53"/>
        <v>76403.03047225164</v>
      </c>
      <c r="P277" s="36">
        <f t="shared" si="54"/>
        <v>28846.129799648996</v>
      </c>
      <c r="Q277" s="48">
        <f aca="true" t="shared" si="62" ref="Q277:Q340">IF(Q276&lt;0,0,Q276-O277)</f>
        <v>14498483.6051396</v>
      </c>
      <c r="R277" s="37"/>
      <c r="S277" s="68"/>
      <c r="T277" s="50"/>
      <c r="U277" s="35"/>
      <c r="V277" s="36"/>
      <c r="W277" s="36"/>
      <c r="X277" s="35"/>
      <c r="Y277" s="38"/>
      <c r="AY277" s="44">
        <f t="shared" si="61"/>
        <v>-7.275957614183426E-12</v>
      </c>
      <c r="AZ277" s="35">
        <v>259</v>
      </c>
      <c r="BA277" s="39">
        <f t="shared" si="55"/>
        <v>0</v>
      </c>
      <c r="BB277" s="15">
        <f t="shared" si="56"/>
        <v>0</v>
      </c>
      <c r="BC277" s="15">
        <f t="shared" si="60"/>
        <v>0</v>
      </c>
      <c r="BD277" s="36">
        <f t="shared" si="58"/>
        <v>0</v>
      </c>
      <c r="BE277" s="15">
        <f t="shared" si="59"/>
        <v>0</v>
      </c>
      <c r="BF277" s="36">
        <f t="shared" si="52"/>
        <v>76403.03047225164</v>
      </c>
      <c r="BG277" s="36">
        <f t="shared" si="52"/>
        <v>28846.129799648996</v>
      </c>
      <c r="BH277" s="35">
        <f aca="true" t="shared" si="63" ref="BH277:BH340">IF(BE277&gt;0,1,0)</f>
        <v>0</v>
      </c>
    </row>
    <row r="278" spans="12:60" ht="20.25" customHeight="1">
      <c r="L278" s="67"/>
      <c r="M278" s="50">
        <v>260</v>
      </c>
      <c r="N278" s="36">
        <f t="shared" si="57"/>
        <v>105249.16027190063</v>
      </c>
      <c r="O278" s="36">
        <f t="shared" si="53"/>
        <v>76554.24480339463</v>
      </c>
      <c r="P278" s="36">
        <f t="shared" si="54"/>
        <v>28694.915468506002</v>
      </c>
      <c r="Q278" s="48">
        <f t="shared" si="62"/>
        <v>14421929.360336205</v>
      </c>
      <c r="R278" s="37"/>
      <c r="S278" s="68"/>
      <c r="T278" s="50"/>
      <c r="U278" s="35"/>
      <c r="V278" s="36"/>
      <c r="W278" s="36"/>
      <c r="X278" s="35"/>
      <c r="Y278" s="38"/>
      <c r="AY278" s="44">
        <f t="shared" si="61"/>
        <v>3.637978807091713E-12</v>
      </c>
      <c r="AZ278" s="35">
        <v>260</v>
      </c>
      <c r="BA278" s="39">
        <f t="shared" si="55"/>
        <v>0</v>
      </c>
      <c r="BB278" s="15">
        <f t="shared" si="56"/>
        <v>0</v>
      </c>
      <c r="BC278" s="15">
        <f t="shared" si="60"/>
        <v>0</v>
      </c>
      <c r="BD278" s="36">
        <f t="shared" si="58"/>
        <v>0</v>
      </c>
      <c r="BE278" s="15">
        <f t="shared" si="59"/>
        <v>0</v>
      </c>
      <c r="BF278" s="36">
        <f t="shared" si="52"/>
        <v>76554.24480339463</v>
      </c>
      <c r="BG278" s="36">
        <f t="shared" si="52"/>
        <v>28694.915468506002</v>
      </c>
      <c r="BH278" s="35">
        <f t="shared" si="63"/>
        <v>0</v>
      </c>
    </row>
    <row r="279" spans="12:60" ht="20.25" customHeight="1">
      <c r="L279" s="67"/>
      <c r="M279" s="50">
        <v>261</v>
      </c>
      <c r="N279" s="36">
        <f t="shared" si="57"/>
        <v>105249.16027190063</v>
      </c>
      <c r="O279" s="36">
        <f t="shared" si="53"/>
        <v>76705.75841290134</v>
      </c>
      <c r="P279" s="36">
        <f t="shared" si="54"/>
        <v>28543.401858999292</v>
      </c>
      <c r="Q279" s="48">
        <f t="shared" si="62"/>
        <v>14345223.601923304</v>
      </c>
      <c r="R279" s="37"/>
      <c r="S279" s="68"/>
      <c r="T279" s="50"/>
      <c r="U279" s="35"/>
      <c r="V279" s="36"/>
      <c r="W279" s="36"/>
      <c r="X279" s="35"/>
      <c r="Y279" s="38"/>
      <c r="AY279" s="44">
        <f t="shared" si="61"/>
        <v>0</v>
      </c>
      <c r="AZ279" s="35">
        <v>261</v>
      </c>
      <c r="BA279" s="39">
        <f t="shared" si="55"/>
        <v>0</v>
      </c>
      <c r="BB279" s="15">
        <f t="shared" si="56"/>
        <v>0</v>
      </c>
      <c r="BC279" s="15">
        <f t="shared" si="60"/>
        <v>0</v>
      </c>
      <c r="BD279" s="36">
        <f t="shared" si="58"/>
        <v>0</v>
      </c>
      <c r="BE279" s="15">
        <f t="shared" si="59"/>
        <v>0</v>
      </c>
      <c r="BF279" s="36">
        <f t="shared" si="52"/>
        <v>76705.75841290134</v>
      </c>
      <c r="BG279" s="36">
        <f t="shared" si="52"/>
        <v>28543.401858999292</v>
      </c>
      <c r="BH279" s="35">
        <f t="shared" si="63"/>
        <v>0</v>
      </c>
    </row>
    <row r="280" spans="12:60" ht="20.25" customHeight="1">
      <c r="L280" s="67"/>
      <c r="M280" s="50">
        <v>262</v>
      </c>
      <c r="N280" s="36">
        <f t="shared" si="57"/>
        <v>105249.16027190063</v>
      </c>
      <c r="O280" s="36">
        <f t="shared" si="53"/>
        <v>76857.57189309353</v>
      </c>
      <c r="P280" s="36">
        <f t="shared" si="54"/>
        <v>28391.58837880711</v>
      </c>
      <c r="Q280" s="48">
        <f t="shared" si="62"/>
        <v>14268366.03003021</v>
      </c>
      <c r="R280" s="37"/>
      <c r="S280" s="68"/>
      <c r="T280" s="50"/>
      <c r="U280" s="35"/>
      <c r="V280" s="36"/>
      <c r="W280" s="36"/>
      <c r="X280" s="35"/>
      <c r="Y280" s="38"/>
      <c r="AY280" s="44">
        <f t="shared" si="61"/>
        <v>-3.637978807091713E-12</v>
      </c>
      <c r="AZ280" s="35">
        <v>262</v>
      </c>
      <c r="BA280" s="39">
        <f t="shared" si="55"/>
        <v>0</v>
      </c>
      <c r="BB280" s="15">
        <f t="shared" si="56"/>
        <v>0</v>
      </c>
      <c r="BC280" s="15">
        <f t="shared" si="60"/>
        <v>0</v>
      </c>
      <c r="BD280" s="36">
        <f t="shared" si="58"/>
        <v>0</v>
      </c>
      <c r="BE280" s="15">
        <f t="shared" si="59"/>
        <v>0</v>
      </c>
      <c r="BF280" s="36">
        <f t="shared" si="52"/>
        <v>76857.57189309353</v>
      </c>
      <c r="BG280" s="36">
        <f t="shared" si="52"/>
        <v>28391.58837880711</v>
      </c>
      <c r="BH280" s="35">
        <f t="shared" si="63"/>
        <v>0</v>
      </c>
    </row>
    <row r="281" spans="12:60" ht="20.25" customHeight="1">
      <c r="L281" s="67"/>
      <c r="M281" s="50">
        <v>263</v>
      </c>
      <c r="N281" s="36">
        <f t="shared" si="57"/>
        <v>105249.16027190063</v>
      </c>
      <c r="O281" s="36">
        <f t="shared" si="53"/>
        <v>77009.68583746528</v>
      </c>
      <c r="P281" s="36">
        <f t="shared" si="54"/>
        <v>28239.474434435346</v>
      </c>
      <c r="Q281" s="48">
        <f t="shared" si="62"/>
        <v>14191356.344192745</v>
      </c>
      <c r="R281" s="37"/>
      <c r="S281" s="68"/>
      <c r="T281" s="50"/>
      <c r="U281" s="35"/>
      <c r="V281" s="36"/>
      <c r="W281" s="36"/>
      <c r="X281" s="35"/>
      <c r="Y281" s="38"/>
      <c r="AY281" s="44">
        <f t="shared" si="61"/>
        <v>7.275957614183426E-12</v>
      </c>
      <c r="AZ281" s="35">
        <v>263</v>
      </c>
      <c r="BA281" s="39">
        <f t="shared" si="55"/>
        <v>0</v>
      </c>
      <c r="BB281" s="15">
        <f t="shared" si="56"/>
        <v>0</v>
      </c>
      <c r="BC281" s="15">
        <f t="shared" si="60"/>
        <v>0</v>
      </c>
      <c r="BD281" s="36">
        <f t="shared" si="58"/>
        <v>0</v>
      </c>
      <c r="BE281" s="15">
        <f t="shared" si="59"/>
        <v>0</v>
      </c>
      <c r="BF281" s="36">
        <f t="shared" si="52"/>
        <v>77009.68583746528</v>
      </c>
      <c r="BG281" s="36">
        <f t="shared" si="52"/>
        <v>28239.474434435346</v>
      </c>
      <c r="BH281" s="35">
        <f t="shared" si="63"/>
        <v>0</v>
      </c>
    </row>
    <row r="282" spans="12:60" ht="20.25" customHeight="1">
      <c r="L282" s="67"/>
      <c r="M282" s="50">
        <v>264</v>
      </c>
      <c r="N282" s="36">
        <f t="shared" si="57"/>
        <v>105249.16027190063</v>
      </c>
      <c r="O282" s="36">
        <f t="shared" si="53"/>
        <v>77162.10084068526</v>
      </c>
      <c r="P282" s="36">
        <f t="shared" si="54"/>
        <v>28087.059431215366</v>
      </c>
      <c r="Q282" s="48">
        <f t="shared" si="62"/>
        <v>14114194.24335206</v>
      </c>
      <c r="R282" s="37"/>
      <c r="S282" s="68"/>
      <c r="T282" s="50">
        <v>44</v>
      </c>
      <c r="U282" s="36">
        <f>IF(X276&lt;0.01,0,U$276)</f>
        <v>0</v>
      </c>
      <c r="V282" s="36">
        <f>IF(U282=0,0,-PPMT($G$9/2,T282,MAX($G$8*2),$P$9))</f>
        <v>0</v>
      </c>
      <c r="W282" s="36">
        <f>IF(U282=0,0,-IPMT($G$9/2,T282,MAX($G$8*2),$P$9))</f>
        <v>0</v>
      </c>
      <c r="X282" s="36">
        <f>IF(X276&lt;0,0,X276-V282)</f>
        <v>0</v>
      </c>
      <c r="Y282" s="37"/>
      <c r="AY282" s="44">
        <f t="shared" si="61"/>
        <v>3.637978807091713E-12</v>
      </c>
      <c r="AZ282" s="35">
        <v>264</v>
      </c>
      <c r="BA282" s="39">
        <f t="shared" si="55"/>
        <v>0</v>
      </c>
      <c r="BB282" s="15">
        <f t="shared" si="56"/>
        <v>0</v>
      </c>
      <c r="BC282" s="15">
        <f t="shared" si="60"/>
        <v>0</v>
      </c>
      <c r="BD282" s="36">
        <f t="shared" si="58"/>
        <v>0</v>
      </c>
      <c r="BE282" s="15">
        <f t="shared" si="59"/>
        <v>0</v>
      </c>
      <c r="BF282" s="36">
        <f aca="true" t="shared" si="64" ref="BF282:BG345">O282</f>
        <v>77162.10084068526</v>
      </c>
      <c r="BG282" s="36">
        <f t="shared" si="64"/>
        <v>28087.059431215366</v>
      </c>
      <c r="BH282" s="35">
        <f t="shared" si="63"/>
        <v>0</v>
      </c>
    </row>
    <row r="283" spans="12:60" ht="20.25" customHeight="1">
      <c r="L283" s="64" t="s">
        <v>59</v>
      </c>
      <c r="M283" s="50">
        <v>265</v>
      </c>
      <c r="N283" s="36">
        <f t="shared" si="57"/>
        <v>105249.16027190063</v>
      </c>
      <c r="O283" s="36">
        <f t="shared" si="53"/>
        <v>77314.81749859912</v>
      </c>
      <c r="P283" s="36">
        <f t="shared" si="54"/>
        <v>27934.342773301505</v>
      </c>
      <c r="Q283" s="48">
        <f t="shared" si="62"/>
        <v>14036879.425853461</v>
      </c>
      <c r="R283" s="37"/>
      <c r="S283" s="65" t="s">
        <v>59</v>
      </c>
      <c r="T283" s="50"/>
      <c r="U283" s="35"/>
      <c r="V283" s="36"/>
      <c r="W283" s="36"/>
      <c r="X283" s="35"/>
      <c r="Y283" s="38"/>
      <c r="AY283" s="44">
        <f t="shared" si="61"/>
        <v>7.275957614183426E-12</v>
      </c>
      <c r="AZ283" s="35">
        <v>265</v>
      </c>
      <c r="BA283" s="39">
        <f t="shared" si="55"/>
        <v>0</v>
      </c>
      <c r="BB283" s="15">
        <f t="shared" si="56"/>
        <v>0</v>
      </c>
      <c r="BC283" s="15">
        <f t="shared" si="60"/>
        <v>0</v>
      </c>
      <c r="BD283" s="36">
        <f t="shared" si="58"/>
        <v>0</v>
      </c>
      <c r="BE283" s="15">
        <f t="shared" si="59"/>
        <v>0</v>
      </c>
      <c r="BF283" s="36">
        <f t="shared" si="64"/>
        <v>77314.81749859912</v>
      </c>
      <c r="BG283" s="36">
        <f t="shared" si="64"/>
        <v>27934.342773301505</v>
      </c>
      <c r="BH283" s="35">
        <f t="shared" si="63"/>
        <v>0</v>
      </c>
    </row>
    <row r="284" spans="12:60" ht="20.25" customHeight="1">
      <c r="L284" s="64"/>
      <c r="M284" s="50">
        <v>266</v>
      </c>
      <c r="N284" s="36">
        <f t="shared" si="57"/>
        <v>105249.16027190063</v>
      </c>
      <c r="O284" s="36">
        <f t="shared" si="53"/>
        <v>77467.83640823176</v>
      </c>
      <c r="P284" s="36">
        <f t="shared" si="54"/>
        <v>27781.32386366887</v>
      </c>
      <c r="Q284" s="48">
        <f t="shared" si="62"/>
        <v>13959411.58944523</v>
      </c>
      <c r="R284" s="37"/>
      <c r="S284" s="65"/>
      <c r="T284" s="50"/>
      <c r="U284" s="35"/>
      <c r="V284" s="36"/>
      <c r="W284" s="36"/>
      <c r="X284" s="35"/>
      <c r="Y284" s="38"/>
      <c r="AY284" s="44">
        <f t="shared" si="61"/>
        <v>7.275957614183426E-12</v>
      </c>
      <c r="AZ284" s="35">
        <v>266</v>
      </c>
      <c r="BA284" s="39">
        <f t="shared" si="55"/>
        <v>0</v>
      </c>
      <c r="BB284" s="15">
        <f t="shared" si="56"/>
        <v>0</v>
      </c>
      <c r="BC284" s="15">
        <f t="shared" si="60"/>
        <v>0</v>
      </c>
      <c r="BD284" s="36">
        <f t="shared" si="58"/>
        <v>0</v>
      </c>
      <c r="BE284" s="15">
        <f t="shared" si="59"/>
        <v>0</v>
      </c>
      <c r="BF284" s="36">
        <f t="shared" si="64"/>
        <v>77467.83640823176</v>
      </c>
      <c r="BG284" s="36">
        <f t="shared" si="64"/>
        <v>27781.32386366887</v>
      </c>
      <c r="BH284" s="35">
        <f t="shared" si="63"/>
        <v>0</v>
      </c>
    </row>
    <row r="285" spans="12:60" ht="20.25" customHeight="1">
      <c r="L285" s="64"/>
      <c r="M285" s="50">
        <v>267</v>
      </c>
      <c r="N285" s="36">
        <f t="shared" si="57"/>
        <v>105249.16027190063</v>
      </c>
      <c r="O285" s="36">
        <f t="shared" si="53"/>
        <v>77621.15816778972</v>
      </c>
      <c r="P285" s="36">
        <f t="shared" si="54"/>
        <v>27628.00210411092</v>
      </c>
      <c r="Q285" s="48">
        <f t="shared" si="62"/>
        <v>13881790.431277439</v>
      </c>
      <c r="R285" s="37"/>
      <c r="S285" s="65"/>
      <c r="T285" s="50"/>
      <c r="U285" s="35"/>
      <c r="V285" s="36"/>
      <c r="W285" s="36"/>
      <c r="X285" s="35"/>
      <c r="Y285" s="38"/>
      <c r="AY285" s="44">
        <f t="shared" si="61"/>
        <v>-7.275957614183426E-12</v>
      </c>
      <c r="AZ285" s="35">
        <v>267</v>
      </c>
      <c r="BA285" s="39">
        <f t="shared" si="55"/>
        <v>0</v>
      </c>
      <c r="BB285" s="15">
        <f t="shared" si="56"/>
        <v>0</v>
      </c>
      <c r="BC285" s="15">
        <f t="shared" si="60"/>
        <v>0</v>
      </c>
      <c r="BD285" s="36">
        <f t="shared" si="58"/>
        <v>0</v>
      </c>
      <c r="BE285" s="15">
        <f t="shared" si="59"/>
        <v>0</v>
      </c>
      <c r="BF285" s="36">
        <f t="shared" si="64"/>
        <v>77621.15816778972</v>
      </c>
      <c r="BG285" s="36">
        <f t="shared" si="64"/>
        <v>27628.00210411092</v>
      </c>
      <c r="BH285" s="35">
        <f t="shared" si="63"/>
        <v>0</v>
      </c>
    </row>
    <row r="286" spans="12:60" ht="20.25" customHeight="1">
      <c r="L286" s="64"/>
      <c r="M286" s="50">
        <v>268</v>
      </c>
      <c r="N286" s="36">
        <f t="shared" si="57"/>
        <v>105249.16027190063</v>
      </c>
      <c r="O286" s="36">
        <f t="shared" si="53"/>
        <v>77774.78337666347</v>
      </c>
      <c r="P286" s="36">
        <f t="shared" si="54"/>
        <v>27474.37689523716</v>
      </c>
      <c r="Q286" s="48">
        <f t="shared" si="62"/>
        <v>13804015.647900775</v>
      </c>
      <c r="R286" s="37"/>
      <c r="S286" s="65"/>
      <c r="T286" s="50"/>
      <c r="U286" s="35"/>
      <c r="V286" s="36"/>
      <c r="W286" s="36"/>
      <c r="X286" s="35"/>
      <c r="Y286" s="38"/>
      <c r="AY286" s="44">
        <f t="shared" si="61"/>
        <v>0</v>
      </c>
      <c r="AZ286" s="35">
        <v>268</v>
      </c>
      <c r="BA286" s="39">
        <f t="shared" si="55"/>
        <v>0</v>
      </c>
      <c r="BB286" s="15">
        <f t="shared" si="56"/>
        <v>0</v>
      </c>
      <c r="BC286" s="15">
        <f t="shared" si="60"/>
        <v>0</v>
      </c>
      <c r="BD286" s="36">
        <f t="shared" si="58"/>
        <v>0</v>
      </c>
      <c r="BE286" s="15">
        <f t="shared" si="59"/>
        <v>0</v>
      </c>
      <c r="BF286" s="36">
        <f t="shared" si="64"/>
        <v>77774.78337666347</v>
      </c>
      <c r="BG286" s="36">
        <f t="shared" si="64"/>
        <v>27474.37689523716</v>
      </c>
      <c r="BH286" s="35">
        <f t="shared" si="63"/>
        <v>0</v>
      </c>
    </row>
    <row r="287" spans="12:60" ht="20.25" customHeight="1">
      <c r="L287" s="64"/>
      <c r="M287" s="50">
        <v>269</v>
      </c>
      <c r="N287" s="36">
        <f t="shared" si="57"/>
        <v>105249.16027190063</v>
      </c>
      <c r="O287" s="36">
        <f aca="true" t="shared" si="65" ref="O287:O350">IF(N287=0,0,-PPMT($G$9/12,M287,MAX($G$8*12),$P$7))</f>
        <v>77928.71263542978</v>
      </c>
      <c r="P287" s="36">
        <f aca="true" t="shared" si="66" ref="P287:P350">IF(N287=0,0,-IPMT($G$9/12,M287,MAX($G$8*12),$P$7))</f>
        <v>27320.447636470846</v>
      </c>
      <c r="Q287" s="48">
        <f t="shared" si="62"/>
        <v>13726086.935265345</v>
      </c>
      <c r="R287" s="37"/>
      <c r="S287" s="65"/>
      <c r="T287" s="50"/>
      <c r="U287" s="35"/>
      <c r="V287" s="36"/>
      <c r="W287" s="36"/>
      <c r="X287" s="35"/>
      <c r="Y287" s="38"/>
      <c r="AY287" s="44">
        <f t="shared" si="61"/>
        <v>7.275957614183426E-12</v>
      </c>
      <c r="AZ287" s="35">
        <v>269</v>
      </c>
      <c r="BA287" s="39">
        <f aca="true" t="shared" si="67" ref="BA287:BA350">IF($F$19=AZ287,1,0)</f>
        <v>0</v>
      </c>
      <c r="BB287" s="15">
        <f t="shared" si="56"/>
        <v>0</v>
      </c>
      <c r="BC287" s="15">
        <f t="shared" si="60"/>
        <v>0</v>
      </c>
      <c r="BD287" s="36">
        <f t="shared" si="58"/>
        <v>0</v>
      </c>
      <c r="BE287" s="15">
        <f t="shared" si="59"/>
        <v>0</v>
      </c>
      <c r="BF287" s="36">
        <f t="shared" si="64"/>
        <v>77928.71263542978</v>
      </c>
      <c r="BG287" s="36">
        <f t="shared" si="64"/>
        <v>27320.447636470846</v>
      </c>
      <c r="BH287" s="35">
        <f t="shared" si="63"/>
        <v>0</v>
      </c>
    </row>
    <row r="288" spans="12:60" ht="20.25" customHeight="1">
      <c r="L288" s="64"/>
      <c r="M288" s="50">
        <v>270</v>
      </c>
      <c r="N288" s="36">
        <f t="shared" si="57"/>
        <v>105249.16027190063</v>
      </c>
      <c r="O288" s="36">
        <f t="shared" si="65"/>
        <v>78082.94654585407</v>
      </c>
      <c r="P288" s="36">
        <f t="shared" si="66"/>
        <v>27166.213726046564</v>
      </c>
      <c r="Q288" s="48">
        <f t="shared" si="62"/>
        <v>13648003.988719491</v>
      </c>
      <c r="R288" s="37"/>
      <c r="S288" s="65"/>
      <c r="T288" s="50">
        <v>45</v>
      </c>
      <c r="U288" s="36">
        <f>IF(X282&lt;0.01,0,U$282)</f>
        <v>0</v>
      </c>
      <c r="V288" s="36">
        <f>IF(U288=0,0,-PPMT($G$9/2,T288,MAX($G$8*2),$P$9))</f>
        <v>0</v>
      </c>
      <c r="W288" s="36">
        <f>IF(U288=0,0,-IPMT($G$9/2,T288,MAX($G$8*2),$P$9))</f>
        <v>0</v>
      </c>
      <c r="X288" s="36">
        <f>IF(X282&lt;0,0,X282-V288)</f>
        <v>0</v>
      </c>
      <c r="Y288" s="37"/>
      <c r="AY288" s="44">
        <f t="shared" si="61"/>
        <v>3.637978807091713E-12</v>
      </c>
      <c r="AZ288" s="35">
        <v>270</v>
      </c>
      <c r="BA288" s="39">
        <f t="shared" si="67"/>
        <v>0</v>
      </c>
      <c r="BB288" s="15">
        <f aca="true" t="shared" si="68" ref="BB288:BB351">IF(BA288=1,$F$18,IF(BB287&gt;0,BD287,0))</f>
        <v>0</v>
      </c>
      <c r="BC288" s="15">
        <f t="shared" si="60"/>
        <v>0</v>
      </c>
      <c r="BD288" s="36">
        <f t="shared" si="58"/>
        <v>0</v>
      </c>
      <c r="BE288" s="15">
        <f t="shared" si="59"/>
        <v>0</v>
      </c>
      <c r="BF288" s="36">
        <f t="shared" si="64"/>
        <v>78082.94654585407</v>
      </c>
      <c r="BG288" s="36">
        <f t="shared" si="64"/>
        <v>27166.213726046564</v>
      </c>
      <c r="BH288" s="35">
        <f t="shared" si="63"/>
        <v>0</v>
      </c>
    </row>
    <row r="289" spans="12:60" ht="20.25" customHeight="1">
      <c r="L289" s="64"/>
      <c r="M289" s="50">
        <v>271</v>
      </c>
      <c r="N289" s="36">
        <f aca="true" t="shared" si="69" ref="N289:N352">IF(Q288&lt;1,0,N288)</f>
        <v>105249.16027190063</v>
      </c>
      <c r="O289" s="36">
        <f t="shared" si="65"/>
        <v>78237.48571089272</v>
      </c>
      <c r="P289" s="36">
        <f t="shared" si="66"/>
        <v>27011.67456100791</v>
      </c>
      <c r="Q289" s="48">
        <f t="shared" si="62"/>
        <v>13569766.503008598</v>
      </c>
      <c r="R289" s="37"/>
      <c r="S289" s="65"/>
      <c r="T289" s="50"/>
      <c r="U289" s="35"/>
      <c r="V289" s="36"/>
      <c r="W289" s="36"/>
      <c r="X289" s="35"/>
      <c r="Y289" s="38"/>
      <c r="AY289" s="44">
        <f t="shared" si="61"/>
        <v>0</v>
      </c>
      <c r="AZ289" s="35">
        <v>271</v>
      </c>
      <c r="BA289" s="39">
        <f t="shared" si="67"/>
        <v>0</v>
      </c>
      <c r="BB289" s="15">
        <f t="shared" si="68"/>
        <v>0</v>
      </c>
      <c r="BC289" s="15">
        <f t="shared" si="60"/>
        <v>0</v>
      </c>
      <c r="BD289" s="36">
        <f t="shared" si="58"/>
        <v>0</v>
      </c>
      <c r="BE289" s="15">
        <f t="shared" si="59"/>
        <v>0</v>
      </c>
      <c r="BF289" s="36">
        <f t="shared" si="64"/>
        <v>78237.48571089272</v>
      </c>
      <c r="BG289" s="36">
        <f t="shared" si="64"/>
        <v>27011.67456100791</v>
      </c>
      <c r="BH289" s="35">
        <f t="shared" si="63"/>
        <v>0</v>
      </c>
    </row>
    <row r="290" spans="12:60" ht="20.25" customHeight="1">
      <c r="L290" s="64"/>
      <c r="M290" s="50">
        <v>272</v>
      </c>
      <c r="N290" s="36">
        <f t="shared" si="69"/>
        <v>105249.16027190063</v>
      </c>
      <c r="O290" s="36">
        <f t="shared" si="65"/>
        <v>78392.33073469553</v>
      </c>
      <c r="P290" s="36">
        <f t="shared" si="66"/>
        <v>26856.829537205107</v>
      </c>
      <c r="Q290" s="48">
        <f t="shared" si="62"/>
        <v>13491374.172273902</v>
      </c>
      <c r="R290" s="37"/>
      <c r="S290" s="65"/>
      <c r="T290" s="50"/>
      <c r="U290" s="35"/>
      <c r="V290" s="36"/>
      <c r="W290" s="36"/>
      <c r="X290" s="35"/>
      <c r="Y290" s="38"/>
      <c r="AY290" s="44">
        <f t="shared" si="61"/>
        <v>0</v>
      </c>
      <c r="AZ290" s="35">
        <v>272</v>
      </c>
      <c r="BA290" s="39">
        <f t="shared" si="67"/>
        <v>0</v>
      </c>
      <c r="BB290" s="15">
        <f t="shared" si="68"/>
        <v>0</v>
      </c>
      <c r="BC290" s="15">
        <f t="shared" si="60"/>
        <v>0</v>
      </c>
      <c r="BD290" s="36">
        <f t="shared" si="58"/>
        <v>0</v>
      </c>
      <c r="BE290" s="15">
        <f t="shared" si="59"/>
        <v>0</v>
      </c>
      <c r="BF290" s="36">
        <f t="shared" si="64"/>
        <v>78392.33073469553</v>
      </c>
      <c r="BG290" s="36">
        <f t="shared" si="64"/>
        <v>26856.829537205107</v>
      </c>
      <c r="BH290" s="35">
        <f t="shared" si="63"/>
        <v>0</v>
      </c>
    </row>
    <row r="291" spans="12:60" ht="20.25" customHeight="1">
      <c r="L291" s="64"/>
      <c r="M291" s="50">
        <v>273</v>
      </c>
      <c r="N291" s="36">
        <f t="shared" si="69"/>
        <v>105249.16027190063</v>
      </c>
      <c r="O291" s="36">
        <f t="shared" si="65"/>
        <v>78547.48222260796</v>
      </c>
      <c r="P291" s="36">
        <f t="shared" si="66"/>
        <v>26701.67804929268</v>
      </c>
      <c r="Q291" s="48">
        <f t="shared" si="62"/>
        <v>13412826.690051295</v>
      </c>
      <c r="R291" s="37"/>
      <c r="S291" s="65"/>
      <c r="T291" s="50"/>
      <c r="U291" s="35"/>
      <c r="V291" s="36"/>
      <c r="W291" s="36"/>
      <c r="X291" s="35"/>
      <c r="Y291" s="38"/>
      <c r="AY291" s="44">
        <f t="shared" si="61"/>
        <v>-3.637978807091713E-12</v>
      </c>
      <c r="AZ291" s="35">
        <v>273</v>
      </c>
      <c r="BA291" s="39">
        <f t="shared" si="67"/>
        <v>0</v>
      </c>
      <c r="BB291" s="15">
        <f t="shared" si="68"/>
        <v>0</v>
      </c>
      <c r="BC291" s="15">
        <f t="shared" si="60"/>
        <v>0</v>
      </c>
      <c r="BD291" s="36">
        <f t="shared" si="58"/>
        <v>0</v>
      </c>
      <c r="BE291" s="15">
        <f t="shared" si="59"/>
        <v>0</v>
      </c>
      <c r="BF291" s="36">
        <f t="shared" si="64"/>
        <v>78547.48222260796</v>
      </c>
      <c r="BG291" s="36">
        <f t="shared" si="64"/>
        <v>26701.67804929268</v>
      </c>
      <c r="BH291" s="35">
        <f t="shared" si="63"/>
        <v>0</v>
      </c>
    </row>
    <row r="292" spans="12:60" ht="20.25" customHeight="1">
      <c r="L292" s="64"/>
      <c r="M292" s="50">
        <v>274</v>
      </c>
      <c r="N292" s="36">
        <f t="shared" si="69"/>
        <v>105249.16027190063</v>
      </c>
      <c r="O292" s="36">
        <f t="shared" si="65"/>
        <v>78702.94078117353</v>
      </c>
      <c r="P292" s="36">
        <f t="shared" si="66"/>
        <v>26546.21949072711</v>
      </c>
      <c r="Q292" s="48">
        <f t="shared" si="62"/>
        <v>13334123.74927012</v>
      </c>
      <c r="R292" s="37"/>
      <c r="S292" s="65"/>
      <c r="T292" s="50"/>
      <c r="U292" s="35"/>
      <c r="V292" s="36"/>
      <c r="W292" s="36"/>
      <c r="X292" s="35"/>
      <c r="Y292" s="38"/>
      <c r="AY292" s="44">
        <f t="shared" si="61"/>
        <v>-7.275957614183426E-12</v>
      </c>
      <c r="AZ292" s="35">
        <v>274</v>
      </c>
      <c r="BA292" s="39">
        <f t="shared" si="67"/>
        <v>0</v>
      </c>
      <c r="BB292" s="15">
        <f t="shared" si="68"/>
        <v>0</v>
      </c>
      <c r="BC292" s="15">
        <f t="shared" si="60"/>
        <v>0</v>
      </c>
      <c r="BD292" s="36">
        <f t="shared" si="58"/>
        <v>0</v>
      </c>
      <c r="BE292" s="15">
        <f t="shared" si="59"/>
        <v>0</v>
      </c>
      <c r="BF292" s="36">
        <f t="shared" si="64"/>
        <v>78702.94078117353</v>
      </c>
      <c r="BG292" s="36">
        <f t="shared" si="64"/>
        <v>26546.21949072711</v>
      </c>
      <c r="BH292" s="35">
        <f t="shared" si="63"/>
        <v>0</v>
      </c>
    </row>
    <row r="293" spans="12:60" ht="20.25" customHeight="1">
      <c r="L293" s="64"/>
      <c r="M293" s="50">
        <v>275</v>
      </c>
      <c r="N293" s="36">
        <f t="shared" si="69"/>
        <v>105249.16027190063</v>
      </c>
      <c r="O293" s="36">
        <f t="shared" si="65"/>
        <v>78858.70701813627</v>
      </c>
      <c r="P293" s="36">
        <f t="shared" si="66"/>
        <v>26390.453253764368</v>
      </c>
      <c r="Q293" s="48">
        <f t="shared" si="62"/>
        <v>13255265.042251984</v>
      </c>
      <c r="R293" s="37"/>
      <c r="S293" s="65"/>
      <c r="T293" s="50"/>
      <c r="U293" s="35"/>
      <c r="V293" s="36"/>
      <c r="W293" s="36"/>
      <c r="X293" s="35"/>
      <c r="Y293" s="38"/>
      <c r="AY293" s="44">
        <f t="shared" si="61"/>
        <v>0</v>
      </c>
      <c r="AZ293" s="35">
        <v>275</v>
      </c>
      <c r="BA293" s="39">
        <f t="shared" si="67"/>
        <v>0</v>
      </c>
      <c r="BB293" s="15">
        <f t="shared" si="68"/>
        <v>0</v>
      </c>
      <c r="BC293" s="15">
        <f t="shared" si="60"/>
        <v>0</v>
      </c>
      <c r="BD293" s="36">
        <f t="shared" si="58"/>
        <v>0</v>
      </c>
      <c r="BE293" s="15">
        <f t="shared" si="59"/>
        <v>0</v>
      </c>
      <c r="BF293" s="36">
        <f t="shared" si="64"/>
        <v>78858.70701813627</v>
      </c>
      <c r="BG293" s="36">
        <f t="shared" si="64"/>
        <v>26390.453253764368</v>
      </c>
      <c r="BH293" s="35">
        <f t="shared" si="63"/>
        <v>0</v>
      </c>
    </row>
    <row r="294" spans="12:60" ht="20.25" customHeight="1">
      <c r="L294" s="64"/>
      <c r="M294" s="50">
        <v>276</v>
      </c>
      <c r="N294" s="36">
        <f t="shared" si="69"/>
        <v>105249.16027190063</v>
      </c>
      <c r="O294" s="36">
        <f t="shared" si="65"/>
        <v>79014.78154244297</v>
      </c>
      <c r="P294" s="36">
        <f t="shared" si="66"/>
        <v>26234.378729457654</v>
      </c>
      <c r="Q294" s="48">
        <f t="shared" si="62"/>
        <v>13176250.26070954</v>
      </c>
      <c r="R294" s="37"/>
      <c r="S294" s="65"/>
      <c r="T294" s="50">
        <v>46</v>
      </c>
      <c r="U294" s="36">
        <f>IF(X288&lt;0.01,0,U$288)</f>
        <v>0</v>
      </c>
      <c r="V294" s="36">
        <f>IF(U294=0,0,-PPMT($G$9/2,T294,MAX($G$8*2),$P$9))</f>
        <v>0</v>
      </c>
      <c r="W294" s="36">
        <f>IF(U294=0,0,-IPMT($G$9/2,T294,MAX($G$8*2),$P$9))</f>
        <v>0</v>
      </c>
      <c r="X294" s="36">
        <f>IF(X288&lt;0,0,X288-V294)</f>
        <v>0</v>
      </c>
      <c r="Y294" s="37"/>
      <c r="AY294" s="44">
        <f t="shared" si="61"/>
        <v>7.275957614183426E-12</v>
      </c>
      <c r="AZ294" s="35">
        <v>276</v>
      </c>
      <c r="BA294" s="39">
        <f t="shared" si="67"/>
        <v>0</v>
      </c>
      <c r="BB294" s="15">
        <f t="shared" si="68"/>
        <v>0</v>
      </c>
      <c r="BC294" s="15">
        <f t="shared" si="60"/>
        <v>0</v>
      </c>
      <c r="BD294" s="36">
        <f t="shared" si="58"/>
        <v>0</v>
      </c>
      <c r="BE294" s="15">
        <f t="shared" si="59"/>
        <v>0</v>
      </c>
      <c r="BF294" s="36">
        <f t="shared" si="64"/>
        <v>79014.78154244297</v>
      </c>
      <c r="BG294" s="36">
        <f t="shared" si="64"/>
        <v>26234.378729457654</v>
      </c>
      <c r="BH294" s="35">
        <f t="shared" si="63"/>
        <v>0</v>
      </c>
    </row>
    <row r="295" spans="12:60" ht="20.25" customHeight="1">
      <c r="L295" s="67" t="s">
        <v>60</v>
      </c>
      <c r="M295" s="50">
        <v>277</v>
      </c>
      <c r="N295" s="36">
        <f t="shared" si="69"/>
        <v>105249.16027190063</v>
      </c>
      <c r="O295" s="36">
        <f t="shared" si="65"/>
        <v>79171.16496424575</v>
      </c>
      <c r="P295" s="36">
        <f t="shared" si="66"/>
        <v>26077.995307654888</v>
      </c>
      <c r="Q295" s="48">
        <f t="shared" si="62"/>
        <v>13097079.095745295</v>
      </c>
      <c r="R295" s="37"/>
      <c r="S295" s="68" t="s">
        <v>60</v>
      </c>
      <c r="T295" s="50"/>
      <c r="U295" s="35"/>
      <c r="V295" s="36"/>
      <c r="W295" s="36"/>
      <c r="X295" s="35"/>
      <c r="Y295" s="38"/>
      <c r="AY295" s="44">
        <f t="shared" si="61"/>
        <v>-3.637978807091713E-12</v>
      </c>
      <c r="AZ295" s="35">
        <v>277</v>
      </c>
      <c r="BA295" s="39">
        <f t="shared" si="67"/>
        <v>0</v>
      </c>
      <c r="BB295" s="15">
        <f t="shared" si="68"/>
        <v>0</v>
      </c>
      <c r="BC295" s="15">
        <f t="shared" si="60"/>
        <v>0</v>
      </c>
      <c r="BD295" s="36">
        <f t="shared" si="58"/>
        <v>0</v>
      </c>
      <c r="BE295" s="15">
        <f t="shared" si="59"/>
        <v>0</v>
      </c>
      <c r="BF295" s="36">
        <f t="shared" si="64"/>
        <v>79171.16496424575</v>
      </c>
      <c r="BG295" s="36">
        <f t="shared" si="64"/>
        <v>26077.995307654888</v>
      </c>
      <c r="BH295" s="35">
        <f t="shared" si="63"/>
        <v>0</v>
      </c>
    </row>
    <row r="296" spans="12:60" ht="20.25" customHeight="1">
      <c r="L296" s="67"/>
      <c r="M296" s="50">
        <v>278</v>
      </c>
      <c r="N296" s="36">
        <f t="shared" si="69"/>
        <v>105249.16027190063</v>
      </c>
      <c r="O296" s="36">
        <f t="shared" si="65"/>
        <v>79327.85789490413</v>
      </c>
      <c r="P296" s="36">
        <f t="shared" si="66"/>
        <v>25921.302376996504</v>
      </c>
      <c r="Q296" s="48">
        <f t="shared" si="62"/>
        <v>13017751.23785039</v>
      </c>
      <c r="R296" s="37"/>
      <c r="S296" s="68"/>
      <c r="T296" s="50"/>
      <c r="U296" s="35"/>
      <c r="V296" s="36"/>
      <c r="W296" s="36"/>
      <c r="X296" s="35"/>
      <c r="Y296" s="38"/>
      <c r="AY296" s="44">
        <f t="shared" si="61"/>
        <v>3.637978807091713E-12</v>
      </c>
      <c r="AZ296" s="35">
        <v>278</v>
      </c>
      <c r="BA296" s="39">
        <f t="shared" si="67"/>
        <v>0</v>
      </c>
      <c r="BB296" s="15">
        <f t="shared" si="68"/>
        <v>0</v>
      </c>
      <c r="BC296" s="15">
        <f t="shared" si="60"/>
        <v>0</v>
      </c>
      <c r="BD296" s="36">
        <f t="shared" si="58"/>
        <v>0</v>
      </c>
      <c r="BE296" s="15">
        <f t="shared" si="59"/>
        <v>0</v>
      </c>
      <c r="BF296" s="36">
        <f t="shared" si="64"/>
        <v>79327.85789490413</v>
      </c>
      <c r="BG296" s="36">
        <f t="shared" si="64"/>
        <v>25921.302376996504</v>
      </c>
      <c r="BH296" s="35">
        <f t="shared" si="63"/>
        <v>0</v>
      </c>
    </row>
    <row r="297" spans="12:60" ht="20.25" customHeight="1">
      <c r="L297" s="67"/>
      <c r="M297" s="50">
        <v>279</v>
      </c>
      <c r="N297" s="36">
        <f t="shared" si="69"/>
        <v>105249.16027190063</v>
      </c>
      <c r="O297" s="36">
        <f t="shared" si="65"/>
        <v>79484.8609469878</v>
      </c>
      <c r="P297" s="36">
        <f t="shared" si="66"/>
        <v>25764.299324912838</v>
      </c>
      <c r="Q297" s="48">
        <f t="shared" si="62"/>
        <v>12938266.376903402</v>
      </c>
      <c r="R297" s="37"/>
      <c r="S297" s="68"/>
      <c r="T297" s="50"/>
      <c r="U297" s="35"/>
      <c r="V297" s="36"/>
      <c r="W297" s="36"/>
      <c r="X297" s="35"/>
      <c r="Y297" s="38"/>
      <c r="AY297" s="44">
        <f t="shared" si="61"/>
        <v>-3.637978807091713E-12</v>
      </c>
      <c r="AZ297" s="35">
        <v>279</v>
      </c>
      <c r="BA297" s="39">
        <f t="shared" si="67"/>
        <v>0</v>
      </c>
      <c r="BB297" s="15">
        <f t="shared" si="68"/>
        <v>0</v>
      </c>
      <c r="BC297" s="15">
        <f t="shared" si="60"/>
        <v>0</v>
      </c>
      <c r="BD297" s="36">
        <f t="shared" si="58"/>
        <v>0</v>
      </c>
      <c r="BE297" s="15">
        <f t="shared" si="59"/>
        <v>0</v>
      </c>
      <c r="BF297" s="36">
        <f t="shared" si="64"/>
        <v>79484.8609469878</v>
      </c>
      <c r="BG297" s="36">
        <f t="shared" si="64"/>
        <v>25764.299324912838</v>
      </c>
      <c r="BH297" s="35">
        <f t="shared" si="63"/>
        <v>0</v>
      </c>
    </row>
    <row r="298" spans="12:60" ht="20.25" customHeight="1">
      <c r="L298" s="67"/>
      <c r="M298" s="50">
        <v>280</v>
      </c>
      <c r="N298" s="36">
        <f t="shared" si="69"/>
        <v>105249.16027190063</v>
      </c>
      <c r="O298" s="36">
        <f t="shared" si="65"/>
        <v>79642.1747342787</v>
      </c>
      <c r="P298" s="36">
        <f t="shared" si="66"/>
        <v>25606.985537621935</v>
      </c>
      <c r="Q298" s="48">
        <f t="shared" si="62"/>
        <v>12858624.202169122</v>
      </c>
      <c r="R298" s="37"/>
      <c r="S298" s="68"/>
      <c r="T298" s="50"/>
      <c r="U298" s="35"/>
      <c r="V298" s="36"/>
      <c r="W298" s="36"/>
      <c r="X298" s="35"/>
      <c r="Y298" s="38"/>
      <c r="AY298" s="44">
        <f t="shared" si="61"/>
        <v>0</v>
      </c>
      <c r="AZ298" s="35">
        <v>280</v>
      </c>
      <c r="BA298" s="39">
        <f t="shared" si="67"/>
        <v>0</v>
      </c>
      <c r="BB298" s="15">
        <f t="shared" si="68"/>
        <v>0</v>
      </c>
      <c r="BC298" s="15">
        <f t="shared" si="60"/>
        <v>0</v>
      </c>
      <c r="BD298" s="36">
        <f t="shared" si="58"/>
        <v>0</v>
      </c>
      <c r="BE298" s="15">
        <f t="shared" si="59"/>
        <v>0</v>
      </c>
      <c r="BF298" s="36">
        <f t="shared" si="64"/>
        <v>79642.1747342787</v>
      </c>
      <c r="BG298" s="36">
        <f t="shared" si="64"/>
        <v>25606.985537621935</v>
      </c>
      <c r="BH298" s="35">
        <f t="shared" si="63"/>
        <v>0</v>
      </c>
    </row>
    <row r="299" spans="12:60" ht="20.25" customHeight="1">
      <c r="L299" s="67"/>
      <c r="M299" s="50">
        <v>281</v>
      </c>
      <c r="N299" s="36">
        <f t="shared" si="69"/>
        <v>105249.16027190063</v>
      </c>
      <c r="O299" s="36">
        <f t="shared" si="65"/>
        <v>79799.79987177363</v>
      </c>
      <c r="P299" s="36">
        <f t="shared" si="66"/>
        <v>25449.360400127007</v>
      </c>
      <c r="Q299" s="48">
        <f t="shared" si="62"/>
        <v>12778824.402297348</v>
      </c>
      <c r="R299" s="37"/>
      <c r="S299" s="68"/>
      <c r="T299" s="50"/>
      <c r="U299" s="35"/>
      <c r="V299" s="36"/>
      <c r="W299" s="36"/>
      <c r="X299" s="35"/>
      <c r="Y299" s="38"/>
      <c r="AY299" s="44">
        <f t="shared" si="61"/>
        <v>-7.275957614183426E-12</v>
      </c>
      <c r="AZ299" s="35">
        <v>281</v>
      </c>
      <c r="BA299" s="39">
        <f t="shared" si="67"/>
        <v>0</v>
      </c>
      <c r="BB299" s="15">
        <f t="shared" si="68"/>
        <v>0</v>
      </c>
      <c r="BC299" s="15">
        <f t="shared" si="60"/>
        <v>0</v>
      </c>
      <c r="BD299" s="36">
        <f t="shared" si="58"/>
        <v>0</v>
      </c>
      <c r="BE299" s="15">
        <f t="shared" si="59"/>
        <v>0</v>
      </c>
      <c r="BF299" s="36">
        <f t="shared" si="64"/>
        <v>79799.79987177363</v>
      </c>
      <c r="BG299" s="36">
        <f t="shared" si="64"/>
        <v>25449.360400127007</v>
      </c>
      <c r="BH299" s="35">
        <f t="shared" si="63"/>
        <v>0</v>
      </c>
    </row>
    <row r="300" spans="12:60" ht="20.25" customHeight="1">
      <c r="L300" s="67"/>
      <c r="M300" s="50">
        <v>282</v>
      </c>
      <c r="N300" s="36">
        <f t="shared" si="69"/>
        <v>105249.16027190063</v>
      </c>
      <c r="O300" s="36">
        <f t="shared" si="65"/>
        <v>79957.7369756865</v>
      </c>
      <c r="P300" s="36">
        <f t="shared" si="66"/>
        <v>25291.423296214136</v>
      </c>
      <c r="Q300" s="48">
        <f t="shared" si="62"/>
        <v>12698866.665321661</v>
      </c>
      <c r="R300" s="37"/>
      <c r="S300" s="68"/>
      <c r="T300" s="50">
        <v>47</v>
      </c>
      <c r="U300" s="36">
        <f>IF(X294&lt;0.01,0,U$294)</f>
        <v>0</v>
      </c>
      <c r="V300" s="36">
        <f>IF(U300=0,0,-PPMT($G$9/2,T300,MAX($G$8*2),$P$9))</f>
        <v>0</v>
      </c>
      <c r="W300" s="36">
        <f>IF(U300=0,0,-IPMT($G$9/2,T300,MAX($G$8*2),$P$9))</f>
        <v>0</v>
      </c>
      <c r="X300" s="36">
        <f>IF(X294&lt;0,0,X294-V300)</f>
        <v>0</v>
      </c>
      <c r="Y300" s="37"/>
      <c r="AY300" s="44">
        <f t="shared" si="61"/>
        <v>3.637978807091713E-12</v>
      </c>
      <c r="AZ300" s="35">
        <v>282</v>
      </c>
      <c r="BA300" s="39">
        <f t="shared" si="67"/>
        <v>0</v>
      </c>
      <c r="BB300" s="15">
        <f t="shared" si="68"/>
        <v>0</v>
      </c>
      <c r="BC300" s="15">
        <f t="shared" si="60"/>
        <v>0</v>
      </c>
      <c r="BD300" s="36">
        <f t="shared" si="58"/>
        <v>0</v>
      </c>
      <c r="BE300" s="15">
        <f t="shared" si="59"/>
        <v>0</v>
      </c>
      <c r="BF300" s="36">
        <f t="shared" si="64"/>
        <v>79957.7369756865</v>
      </c>
      <c r="BG300" s="36">
        <f t="shared" si="64"/>
        <v>25291.423296214136</v>
      </c>
      <c r="BH300" s="35">
        <f t="shared" si="63"/>
        <v>0</v>
      </c>
    </row>
    <row r="301" spans="12:60" ht="20.25" customHeight="1">
      <c r="L301" s="67"/>
      <c r="M301" s="50">
        <v>283</v>
      </c>
      <c r="N301" s="36">
        <f t="shared" si="69"/>
        <v>105249.16027190063</v>
      </c>
      <c r="O301" s="36">
        <f t="shared" si="65"/>
        <v>80115.9866634509</v>
      </c>
      <c r="P301" s="36">
        <f t="shared" si="66"/>
        <v>25133.173608449746</v>
      </c>
      <c r="Q301" s="48">
        <f t="shared" si="62"/>
        <v>12618750.67865821</v>
      </c>
      <c r="R301" s="37"/>
      <c r="S301" s="68"/>
      <c r="T301" s="50"/>
      <c r="U301" s="35"/>
      <c r="V301" s="36"/>
      <c r="W301" s="36"/>
      <c r="X301" s="35"/>
      <c r="Y301" s="38"/>
      <c r="AY301" s="44">
        <f t="shared" si="61"/>
        <v>-7.275957614183426E-12</v>
      </c>
      <c r="AZ301" s="35">
        <v>283</v>
      </c>
      <c r="BA301" s="39">
        <f t="shared" si="67"/>
        <v>0</v>
      </c>
      <c r="BB301" s="15">
        <f t="shared" si="68"/>
        <v>0</v>
      </c>
      <c r="BC301" s="15">
        <f t="shared" si="60"/>
        <v>0</v>
      </c>
      <c r="BD301" s="36">
        <f t="shared" si="58"/>
        <v>0</v>
      </c>
      <c r="BE301" s="15">
        <f t="shared" si="59"/>
        <v>0</v>
      </c>
      <c r="BF301" s="36">
        <f t="shared" si="64"/>
        <v>80115.9866634509</v>
      </c>
      <c r="BG301" s="36">
        <f t="shared" si="64"/>
        <v>25133.173608449746</v>
      </c>
      <c r="BH301" s="35">
        <f t="shared" si="63"/>
        <v>0</v>
      </c>
    </row>
    <row r="302" spans="12:60" ht="20.25" customHeight="1">
      <c r="L302" s="67"/>
      <c r="M302" s="50">
        <v>284</v>
      </c>
      <c r="N302" s="36">
        <f t="shared" si="69"/>
        <v>105249.16027190063</v>
      </c>
      <c r="O302" s="36">
        <f t="shared" si="65"/>
        <v>80274.5495537223</v>
      </c>
      <c r="P302" s="36">
        <f t="shared" si="66"/>
        <v>24974.61071817833</v>
      </c>
      <c r="Q302" s="48">
        <f t="shared" si="62"/>
        <v>12538476.129104488</v>
      </c>
      <c r="R302" s="37"/>
      <c r="S302" s="68"/>
      <c r="T302" s="50"/>
      <c r="U302" s="35"/>
      <c r="V302" s="36"/>
      <c r="W302" s="36"/>
      <c r="X302" s="35"/>
      <c r="Y302" s="38"/>
      <c r="AY302" s="44">
        <f t="shared" si="61"/>
        <v>0</v>
      </c>
      <c r="AZ302" s="35">
        <v>284</v>
      </c>
      <c r="BA302" s="39">
        <f t="shared" si="67"/>
        <v>0</v>
      </c>
      <c r="BB302" s="15">
        <f t="shared" si="68"/>
        <v>0</v>
      </c>
      <c r="BC302" s="15">
        <f t="shared" si="60"/>
        <v>0</v>
      </c>
      <c r="BD302" s="36">
        <f t="shared" si="58"/>
        <v>0</v>
      </c>
      <c r="BE302" s="15">
        <f t="shared" si="59"/>
        <v>0</v>
      </c>
      <c r="BF302" s="36">
        <f t="shared" si="64"/>
        <v>80274.5495537223</v>
      </c>
      <c r="BG302" s="36">
        <f t="shared" si="64"/>
        <v>24974.61071817833</v>
      </c>
      <c r="BH302" s="35">
        <f t="shared" si="63"/>
        <v>0</v>
      </c>
    </row>
    <row r="303" spans="12:60" ht="20.25" customHeight="1">
      <c r="L303" s="67"/>
      <c r="M303" s="50">
        <v>285</v>
      </c>
      <c r="N303" s="36">
        <f t="shared" si="69"/>
        <v>105249.16027190063</v>
      </c>
      <c r="O303" s="36">
        <f t="shared" si="65"/>
        <v>80433.42626638072</v>
      </c>
      <c r="P303" s="36">
        <f t="shared" si="66"/>
        <v>24815.73400551992</v>
      </c>
      <c r="Q303" s="48">
        <f t="shared" si="62"/>
        <v>12458042.702838106</v>
      </c>
      <c r="R303" s="37"/>
      <c r="S303" s="68"/>
      <c r="T303" s="50"/>
      <c r="U303" s="35"/>
      <c r="V303" s="36"/>
      <c r="W303" s="36"/>
      <c r="X303" s="35"/>
      <c r="Y303" s="38"/>
      <c r="AY303" s="44">
        <f t="shared" si="61"/>
        <v>-3.637978807091713E-12</v>
      </c>
      <c r="AZ303" s="35">
        <v>285</v>
      </c>
      <c r="BA303" s="39">
        <f t="shared" si="67"/>
        <v>0</v>
      </c>
      <c r="BB303" s="15">
        <f t="shared" si="68"/>
        <v>0</v>
      </c>
      <c r="BC303" s="15">
        <f t="shared" si="60"/>
        <v>0</v>
      </c>
      <c r="BD303" s="36">
        <f t="shared" si="58"/>
        <v>0</v>
      </c>
      <c r="BE303" s="15">
        <f t="shared" si="59"/>
        <v>0</v>
      </c>
      <c r="BF303" s="36">
        <f t="shared" si="64"/>
        <v>80433.42626638072</v>
      </c>
      <c r="BG303" s="36">
        <f t="shared" si="64"/>
        <v>24815.73400551992</v>
      </c>
      <c r="BH303" s="35">
        <f t="shared" si="63"/>
        <v>0</v>
      </c>
    </row>
    <row r="304" spans="12:60" ht="20.25" customHeight="1">
      <c r="L304" s="67"/>
      <c r="M304" s="50">
        <v>286</v>
      </c>
      <c r="N304" s="36">
        <f t="shared" si="69"/>
        <v>105249.16027190063</v>
      </c>
      <c r="O304" s="36">
        <f t="shared" si="65"/>
        <v>80592.6174225329</v>
      </c>
      <c r="P304" s="36">
        <f t="shared" si="66"/>
        <v>24656.542849367725</v>
      </c>
      <c r="Q304" s="48">
        <f>IF(Q303&lt;0,0,Q303-O304)</f>
        <v>12377450.085415574</v>
      </c>
      <c r="R304" s="37"/>
      <c r="S304" s="68"/>
      <c r="T304" s="50"/>
      <c r="U304" s="35"/>
      <c r="V304" s="36"/>
      <c r="W304" s="36"/>
      <c r="X304" s="35"/>
      <c r="Y304" s="38"/>
      <c r="AY304" s="44">
        <f t="shared" si="61"/>
        <v>7.275957614183426E-12</v>
      </c>
      <c r="AZ304" s="35">
        <v>286</v>
      </c>
      <c r="BA304" s="39">
        <f t="shared" si="67"/>
        <v>0</v>
      </c>
      <c r="BB304" s="15">
        <f t="shared" si="68"/>
        <v>0</v>
      </c>
      <c r="BC304" s="15">
        <f t="shared" si="60"/>
        <v>0</v>
      </c>
      <c r="BD304" s="36">
        <f t="shared" si="58"/>
        <v>0</v>
      </c>
      <c r="BE304" s="15">
        <f t="shared" si="59"/>
        <v>0</v>
      </c>
      <c r="BF304" s="36">
        <f t="shared" si="64"/>
        <v>80592.6174225329</v>
      </c>
      <c r="BG304" s="36">
        <f t="shared" si="64"/>
        <v>24656.542849367725</v>
      </c>
      <c r="BH304" s="35">
        <f t="shared" si="63"/>
        <v>0</v>
      </c>
    </row>
    <row r="305" spans="12:60" ht="20.25" customHeight="1">
      <c r="L305" s="67"/>
      <c r="M305" s="50">
        <v>287</v>
      </c>
      <c r="N305" s="36">
        <f t="shared" si="69"/>
        <v>105249.16027190063</v>
      </c>
      <c r="O305" s="36">
        <f t="shared" si="65"/>
        <v>80752.12364451501</v>
      </c>
      <c r="P305" s="36">
        <f t="shared" si="66"/>
        <v>24497.036627385623</v>
      </c>
      <c r="Q305" s="48">
        <f t="shared" si="62"/>
        <v>12296697.961771058</v>
      </c>
      <c r="R305" s="37"/>
      <c r="S305" s="68"/>
      <c r="T305" s="50"/>
      <c r="U305" s="35"/>
      <c r="V305" s="36"/>
      <c r="W305" s="36"/>
      <c r="X305" s="35"/>
      <c r="Y305" s="38"/>
      <c r="AY305" s="44">
        <f t="shared" si="61"/>
        <v>-3.637978807091713E-12</v>
      </c>
      <c r="AZ305" s="35">
        <v>287</v>
      </c>
      <c r="BA305" s="39">
        <f t="shared" si="67"/>
        <v>0</v>
      </c>
      <c r="BB305" s="15">
        <f t="shared" si="68"/>
        <v>0</v>
      </c>
      <c r="BC305" s="15">
        <f t="shared" si="60"/>
        <v>0</v>
      </c>
      <c r="BD305" s="36">
        <f aca="true" t="shared" si="70" ref="BD305:BD368">BB305-BC305</f>
        <v>0</v>
      </c>
      <c r="BE305" s="15">
        <f aca="true" t="shared" si="71" ref="BE305:BE368">IF(BC305&gt;0,BG305,0)</f>
        <v>0</v>
      </c>
      <c r="BF305" s="36">
        <f t="shared" si="64"/>
        <v>80752.12364451501</v>
      </c>
      <c r="BG305" s="36">
        <f t="shared" si="64"/>
        <v>24497.036627385623</v>
      </c>
      <c r="BH305" s="35">
        <f t="shared" si="63"/>
        <v>0</v>
      </c>
    </row>
    <row r="306" spans="12:60" ht="20.25" customHeight="1">
      <c r="L306" s="67"/>
      <c r="M306" s="50">
        <v>288</v>
      </c>
      <c r="N306" s="36">
        <f t="shared" si="69"/>
        <v>105249.16027190063</v>
      </c>
      <c r="O306" s="36">
        <f t="shared" si="65"/>
        <v>80911.94555589477</v>
      </c>
      <c r="P306" s="36">
        <f t="shared" si="66"/>
        <v>24337.214716005867</v>
      </c>
      <c r="Q306" s="48">
        <f t="shared" si="62"/>
        <v>12215786.016215162</v>
      </c>
      <c r="R306" s="37"/>
      <c r="S306" s="68"/>
      <c r="T306" s="50">
        <v>48</v>
      </c>
      <c r="U306" s="36">
        <f>IF(X300&lt;0.01,0,U$300)</f>
        <v>0</v>
      </c>
      <c r="V306" s="36">
        <f>IF(U306=0,0,-PPMT($G$9/2,T306,MAX($G$8*2),$P$9))</f>
        <v>0</v>
      </c>
      <c r="W306" s="36">
        <f>IF(U306=0,0,-IPMT($G$9/2,T306,MAX($G$8*2),$P$9))</f>
        <v>0</v>
      </c>
      <c r="X306" s="36">
        <f>IF(X300&lt;0,0,X300-V306)</f>
        <v>0</v>
      </c>
      <c r="Y306" s="37"/>
      <c r="AY306" s="44">
        <f t="shared" si="61"/>
        <v>0</v>
      </c>
      <c r="AZ306" s="35">
        <v>288</v>
      </c>
      <c r="BA306" s="39">
        <f t="shared" si="67"/>
        <v>0</v>
      </c>
      <c r="BB306" s="15">
        <f t="shared" si="68"/>
        <v>0</v>
      </c>
      <c r="BC306" s="15">
        <f aca="true" t="shared" si="72" ref="BC306:BC369">IF(BA306=1,BF306,IF(BB306&gt;0,BF306,0))</f>
        <v>0</v>
      </c>
      <c r="BD306" s="36">
        <f t="shared" si="70"/>
        <v>0</v>
      </c>
      <c r="BE306" s="15">
        <f t="shared" si="71"/>
        <v>0</v>
      </c>
      <c r="BF306" s="36">
        <f t="shared" si="64"/>
        <v>80911.94555589477</v>
      </c>
      <c r="BG306" s="36">
        <f t="shared" si="64"/>
        <v>24337.214716005867</v>
      </c>
      <c r="BH306" s="35">
        <f t="shared" si="63"/>
        <v>0</v>
      </c>
    </row>
    <row r="307" spans="12:60" ht="20.25" customHeight="1">
      <c r="L307" s="64" t="s">
        <v>61</v>
      </c>
      <c r="M307" s="50">
        <v>289</v>
      </c>
      <c r="N307" s="36">
        <f t="shared" si="69"/>
        <v>105249.16027190063</v>
      </c>
      <c r="O307" s="36">
        <f t="shared" si="65"/>
        <v>81072.08378147412</v>
      </c>
      <c r="P307" s="36">
        <f t="shared" si="66"/>
        <v>24177.076490426505</v>
      </c>
      <c r="Q307" s="48">
        <f t="shared" si="62"/>
        <v>12134713.932433689</v>
      </c>
      <c r="R307" s="37"/>
      <c r="S307" s="65" t="s">
        <v>61</v>
      </c>
      <c r="T307" s="50"/>
      <c r="U307" s="35"/>
      <c r="V307" s="36"/>
      <c r="W307" s="36"/>
      <c r="X307" s="35"/>
      <c r="Y307" s="38"/>
      <c r="AY307" s="44">
        <f t="shared" si="61"/>
        <v>3.637978807091713E-12</v>
      </c>
      <c r="AZ307" s="35">
        <v>289</v>
      </c>
      <c r="BA307" s="39">
        <f t="shared" si="67"/>
        <v>0</v>
      </c>
      <c r="BB307" s="15">
        <f t="shared" si="68"/>
        <v>0</v>
      </c>
      <c r="BC307" s="15">
        <f t="shared" si="72"/>
        <v>0</v>
      </c>
      <c r="BD307" s="36">
        <f t="shared" si="70"/>
        <v>0</v>
      </c>
      <c r="BE307" s="15">
        <f t="shared" si="71"/>
        <v>0</v>
      </c>
      <c r="BF307" s="36">
        <f t="shared" si="64"/>
        <v>81072.08378147412</v>
      </c>
      <c r="BG307" s="36">
        <f t="shared" si="64"/>
        <v>24177.076490426505</v>
      </c>
      <c r="BH307" s="35">
        <f t="shared" si="63"/>
        <v>0</v>
      </c>
    </row>
    <row r="308" spans="12:60" ht="20.25" customHeight="1">
      <c r="L308" s="64"/>
      <c r="M308" s="50">
        <v>290</v>
      </c>
      <c r="N308" s="36">
        <f t="shared" si="69"/>
        <v>105249.16027190063</v>
      </c>
      <c r="O308" s="36">
        <f t="shared" si="65"/>
        <v>81232.53894729163</v>
      </c>
      <c r="P308" s="36">
        <f t="shared" si="66"/>
        <v>24016.621324609005</v>
      </c>
      <c r="Q308" s="48">
        <f t="shared" si="62"/>
        <v>12053481.393486397</v>
      </c>
      <c r="R308" s="37"/>
      <c r="S308" s="65"/>
      <c r="T308" s="50"/>
      <c r="U308" s="35"/>
      <c r="V308" s="36"/>
      <c r="W308" s="36"/>
      <c r="X308" s="35"/>
      <c r="Y308" s="38"/>
      <c r="AY308" s="44">
        <f t="shared" si="61"/>
        <v>0</v>
      </c>
      <c r="AZ308" s="35">
        <v>290</v>
      </c>
      <c r="BA308" s="39">
        <f t="shared" si="67"/>
        <v>0</v>
      </c>
      <c r="BB308" s="15">
        <f t="shared" si="68"/>
        <v>0</v>
      </c>
      <c r="BC308" s="15">
        <f t="shared" si="72"/>
        <v>0</v>
      </c>
      <c r="BD308" s="36">
        <f t="shared" si="70"/>
        <v>0</v>
      </c>
      <c r="BE308" s="15">
        <f t="shared" si="71"/>
        <v>0</v>
      </c>
      <c r="BF308" s="36">
        <f t="shared" si="64"/>
        <v>81232.53894729163</v>
      </c>
      <c r="BG308" s="36">
        <f t="shared" si="64"/>
        <v>24016.621324609005</v>
      </c>
      <c r="BH308" s="35">
        <f t="shared" si="63"/>
        <v>0</v>
      </c>
    </row>
    <row r="309" spans="12:60" ht="20.25" customHeight="1">
      <c r="L309" s="64"/>
      <c r="M309" s="50">
        <v>291</v>
      </c>
      <c r="N309" s="36">
        <f t="shared" si="69"/>
        <v>105249.16027190063</v>
      </c>
      <c r="O309" s="36">
        <f t="shared" si="65"/>
        <v>81393.31168062481</v>
      </c>
      <c r="P309" s="36">
        <f t="shared" si="66"/>
        <v>23855.848591275822</v>
      </c>
      <c r="Q309" s="48">
        <f t="shared" si="62"/>
        <v>11972088.081805773</v>
      </c>
      <c r="R309" s="37"/>
      <c r="S309" s="65"/>
      <c r="T309" s="50"/>
      <c r="U309" s="35"/>
      <c r="V309" s="36"/>
      <c r="W309" s="36"/>
      <c r="X309" s="35"/>
      <c r="Y309" s="38"/>
      <c r="AY309" s="44">
        <f t="shared" si="61"/>
        <v>-3.637978807091713E-12</v>
      </c>
      <c r="AZ309" s="35">
        <v>291</v>
      </c>
      <c r="BA309" s="39">
        <f t="shared" si="67"/>
        <v>0</v>
      </c>
      <c r="BB309" s="15">
        <f t="shared" si="68"/>
        <v>0</v>
      </c>
      <c r="BC309" s="15">
        <f t="shared" si="72"/>
        <v>0</v>
      </c>
      <c r="BD309" s="36">
        <f t="shared" si="70"/>
        <v>0</v>
      </c>
      <c r="BE309" s="15">
        <f t="shared" si="71"/>
        <v>0</v>
      </c>
      <c r="BF309" s="36">
        <f t="shared" si="64"/>
        <v>81393.31168062481</v>
      </c>
      <c r="BG309" s="36">
        <f t="shared" si="64"/>
        <v>23855.848591275822</v>
      </c>
      <c r="BH309" s="35">
        <f t="shared" si="63"/>
        <v>0</v>
      </c>
    </row>
    <row r="310" spans="12:60" ht="20.25" customHeight="1">
      <c r="L310" s="64"/>
      <c r="M310" s="50">
        <v>292</v>
      </c>
      <c r="N310" s="36">
        <f t="shared" si="69"/>
        <v>105249.16027190063</v>
      </c>
      <c r="O310" s="36">
        <f t="shared" si="65"/>
        <v>81554.40260999271</v>
      </c>
      <c r="P310" s="36">
        <f t="shared" si="66"/>
        <v>23694.757661907926</v>
      </c>
      <c r="Q310" s="48">
        <f t="shared" si="62"/>
        <v>11890533.67919578</v>
      </c>
      <c r="R310" s="37"/>
      <c r="S310" s="65"/>
      <c r="T310" s="50"/>
      <c r="U310" s="35"/>
      <c r="V310" s="36"/>
      <c r="W310" s="36"/>
      <c r="X310" s="35"/>
      <c r="Y310" s="38"/>
      <c r="AY310" s="44">
        <f t="shared" si="61"/>
        <v>-7.275957614183426E-12</v>
      </c>
      <c r="AZ310" s="35">
        <v>292</v>
      </c>
      <c r="BA310" s="39">
        <f t="shared" si="67"/>
        <v>0</v>
      </c>
      <c r="BB310" s="15">
        <f t="shared" si="68"/>
        <v>0</v>
      </c>
      <c r="BC310" s="15">
        <f t="shared" si="72"/>
        <v>0</v>
      </c>
      <c r="BD310" s="36">
        <f t="shared" si="70"/>
        <v>0</v>
      </c>
      <c r="BE310" s="15">
        <f t="shared" si="71"/>
        <v>0</v>
      </c>
      <c r="BF310" s="36">
        <f t="shared" si="64"/>
        <v>81554.40260999271</v>
      </c>
      <c r="BG310" s="36">
        <f t="shared" si="64"/>
        <v>23694.757661907926</v>
      </c>
      <c r="BH310" s="35">
        <f t="shared" si="63"/>
        <v>0</v>
      </c>
    </row>
    <row r="311" spans="12:60" ht="20.25" customHeight="1">
      <c r="L311" s="64"/>
      <c r="M311" s="50">
        <v>293</v>
      </c>
      <c r="N311" s="36">
        <f t="shared" si="69"/>
        <v>105249.16027190063</v>
      </c>
      <c r="O311" s="36">
        <f t="shared" si="65"/>
        <v>81715.81236515833</v>
      </c>
      <c r="P311" s="36">
        <f t="shared" si="66"/>
        <v>23533.347906742307</v>
      </c>
      <c r="Q311" s="48">
        <f t="shared" si="62"/>
        <v>11808817.866830623</v>
      </c>
      <c r="R311" s="37"/>
      <c r="S311" s="65"/>
      <c r="T311" s="50"/>
      <c r="U311" s="35"/>
      <c r="V311" s="36"/>
      <c r="W311" s="36"/>
      <c r="X311" s="35"/>
      <c r="Y311" s="38"/>
      <c r="AY311" s="44">
        <f t="shared" si="61"/>
        <v>-3.637978807091713E-12</v>
      </c>
      <c r="AZ311" s="35">
        <v>293</v>
      </c>
      <c r="BA311" s="39">
        <f t="shared" si="67"/>
        <v>0</v>
      </c>
      <c r="BB311" s="15">
        <f t="shared" si="68"/>
        <v>0</v>
      </c>
      <c r="BC311" s="15">
        <f t="shared" si="72"/>
        <v>0</v>
      </c>
      <c r="BD311" s="36">
        <f t="shared" si="70"/>
        <v>0</v>
      </c>
      <c r="BE311" s="15">
        <f t="shared" si="71"/>
        <v>0</v>
      </c>
      <c r="BF311" s="36">
        <f t="shared" si="64"/>
        <v>81715.81236515833</v>
      </c>
      <c r="BG311" s="36">
        <f t="shared" si="64"/>
        <v>23533.347906742307</v>
      </c>
      <c r="BH311" s="35">
        <f t="shared" si="63"/>
        <v>0</v>
      </c>
    </row>
    <row r="312" spans="12:60" ht="20.25" customHeight="1">
      <c r="L312" s="64"/>
      <c r="M312" s="50">
        <v>294</v>
      </c>
      <c r="N312" s="36">
        <f t="shared" si="69"/>
        <v>105249.16027190063</v>
      </c>
      <c r="O312" s="36">
        <f t="shared" si="65"/>
        <v>81877.54157713102</v>
      </c>
      <c r="P312" s="36">
        <f t="shared" si="66"/>
        <v>23371.61869476961</v>
      </c>
      <c r="Q312" s="48">
        <f t="shared" si="62"/>
        <v>11726940.325253492</v>
      </c>
      <c r="R312" s="37"/>
      <c r="S312" s="65"/>
      <c r="T312" s="50">
        <v>49</v>
      </c>
      <c r="U312" s="36">
        <f>IF(X306&lt;0.01,0,U$306)</f>
        <v>0</v>
      </c>
      <c r="V312" s="36">
        <f>IF(U312=0,0,-PPMT($G$9/2,T312,MAX($G$8*2),$P$9))</f>
        <v>0</v>
      </c>
      <c r="W312" s="36">
        <f>IF(U312=0,0,-IPMT($G$9/2,T312,MAX($G$8*2),$P$9))</f>
        <v>0</v>
      </c>
      <c r="X312" s="36">
        <f>IF(X306&lt;0,0,X306-V312)</f>
        <v>0</v>
      </c>
      <c r="Y312" s="37"/>
      <c r="AY312" s="44">
        <f t="shared" si="61"/>
        <v>0</v>
      </c>
      <c r="AZ312" s="35">
        <v>294</v>
      </c>
      <c r="BA312" s="39">
        <f t="shared" si="67"/>
        <v>0</v>
      </c>
      <c r="BB312" s="15">
        <f t="shared" si="68"/>
        <v>0</v>
      </c>
      <c r="BC312" s="15">
        <f t="shared" si="72"/>
        <v>0</v>
      </c>
      <c r="BD312" s="36">
        <f t="shared" si="70"/>
        <v>0</v>
      </c>
      <c r="BE312" s="15">
        <f t="shared" si="71"/>
        <v>0</v>
      </c>
      <c r="BF312" s="36">
        <f t="shared" si="64"/>
        <v>81877.54157713102</v>
      </c>
      <c r="BG312" s="36">
        <f t="shared" si="64"/>
        <v>23371.61869476961</v>
      </c>
      <c r="BH312" s="35">
        <f t="shared" si="63"/>
        <v>0</v>
      </c>
    </row>
    <row r="313" spans="12:60" ht="20.25" customHeight="1">
      <c r="L313" s="64"/>
      <c r="M313" s="50">
        <v>295</v>
      </c>
      <c r="N313" s="36">
        <f t="shared" si="69"/>
        <v>105249.16027190063</v>
      </c>
      <c r="O313" s="36">
        <f t="shared" si="65"/>
        <v>82039.59087816913</v>
      </c>
      <c r="P313" s="36">
        <f t="shared" si="66"/>
        <v>23209.569393731508</v>
      </c>
      <c r="Q313" s="48">
        <f t="shared" si="62"/>
        <v>11644900.734375322</v>
      </c>
      <c r="R313" s="37"/>
      <c r="S313" s="65"/>
      <c r="T313" s="50"/>
      <c r="U313" s="35"/>
      <c r="V313" s="36"/>
      <c r="W313" s="36"/>
      <c r="X313" s="35"/>
      <c r="Y313" s="38"/>
      <c r="AY313" s="44">
        <f t="shared" si="61"/>
        <v>0</v>
      </c>
      <c r="AZ313" s="35">
        <v>295</v>
      </c>
      <c r="BA313" s="39">
        <f t="shared" si="67"/>
        <v>0</v>
      </c>
      <c r="BB313" s="15">
        <f t="shared" si="68"/>
        <v>0</v>
      </c>
      <c r="BC313" s="15">
        <f t="shared" si="72"/>
        <v>0</v>
      </c>
      <c r="BD313" s="36">
        <f t="shared" si="70"/>
        <v>0</v>
      </c>
      <c r="BE313" s="15">
        <f t="shared" si="71"/>
        <v>0</v>
      </c>
      <c r="BF313" s="36">
        <f t="shared" si="64"/>
        <v>82039.59087816913</v>
      </c>
      <c r="BG313" s="36">
        <f t="shared" si="64"/>
        <v>23209.569393731508</v>
      </c>
      <c r="BH313" s="35">
        <f t="shared" si="63"/>
        <v>0</v>
      </c>
    </row>
    <row r="314" spans="12:60" ht="20.25" customHeight="1">
      <c r="L314" s="64"/>
      <c r="M314" s="50">
        <v>296</v>
      </c>
      <c r="N314" s="36">
        <f t="shared" si="69"/>
        <v>105249.16027190063</v>
      </c>
      <c r="O314" s="36">
        <f t="shared" si="65"/>
        <v>82201.96090178213</v>
      </c>
      <c r="P314" s="36">
        <f t="shared" si="66"/>
        <v>23047.199370118502</v>
      </c>
      <c r="Q314" s="48">
        <f t="shared" si="62"/>
        <v>11562698.77347354</v>
      </c>
      <c r="R314" s="37"/>
      <c r="S314" s="65"/>
      <c r="T314" s="50"/>
      <c r="U314" s="35"/>
      <c r="V314" s="36"/>
      <c r="W314" s="36"/>
      <c r="X314" s="35"/>
      <c r="Y314" s="38"/>
      <c r="AY314" s="44">
        <f t="shared" si="61"/>
        <v>-3.637978807091713E-12</v>
      </c>
      <c r="AZ314" s="35">
        <v>296</v>
      </c>
      <c r="BA314" s="39">
        <f t="shared" si="67"/>
        <v>0</v>
      </c>
      <c r="BB314" s="15">
        <f t="shared" si="68"/>
        <v>0</v>
      </c>
      <c r="BC314" s="15">
        <f t="shared" si="72"/>
        <v>0</v>
      </c>
      <c r="BD314" s="36">
        <f t="shared" si="70"/>
        <v>0</v>
      </c>
      <c r="BE314" s="15">
        <f t="shared" si="71"/>
        <v>0</v>
      </c>
      <c r="BF314" s="36">
        <f t="shared" si="64"/>
        <v>82201.96090178213</v>
      </c>
      <c r="BG314" s="36">
        <f t="shared" si="64"/>
        <v>23047.199370118502</v>
      </c>
      <c r="BH314" s="35">
        <f t="shared" si="63"/>
        <v>0</v>
      </c>
    </row>
    <row r="315" spans="12:60" ht="20.25" customHeight="1">
      <c r="L315" s="64"/>
      <c r="M315" s="50">
        <v>297</v>
      </c>
      <c r="N315" s="36">
        <f t="shared" si="69"/>
        <v>105249.16027190063</v>
      </c>
      <c r="O315" s="36">
        <f t="shared" si="65"/>
        <v>82364.65228273359</v>
      </c>
      <c r="P315" s="36">
        <f t="shared" si="66"/>
        <v>22884.507989167043</v>
      </c>
      <c r="Q315" s="48">
        <f t="shared" si="62"/>
        <v>11480334.121190807</v>
      </c>
      <c r="R315" s="37"/>
      <c r="S315" s="65"/>
      <c r="T315" s="50"/>
      <c r="U315" s="35"/>
      <c r="V315" s="36"/>
      <c r="W315" s="36"/>
      <c r="X315" s="35"/>
      <c r="Y315" s="38"/>
      <c r="AY315" s="44">
        <f t="shared" si="61"/>
        <v>3.637978807091713E-12</v>
      </c>
      <c r="AZ315" s="35">
        <v>297</v>
      </c>
      <c r="BA315" s="39">
        <f t="shared" si="67"/>
        <v>0</v>
      </c>
      <c r="BB315" s="15">
        <f t="shared" si="68"/>
        <v>0</v>
      </c>
      <c r="BC315" s="15">
        <f t="shared" si="72"/>
        <v>0</v>
      </c>
      <c r="BD315" s="36">
        <f t="shared" si="70"/>
        <v>0</v>
      </c>
      <c r="BE315" s="15">
        <f t="shared" si="71"/>
        <v>0</v>
      </c>
      <c r="BF315" s="36">
        <f t="shared" si="64"/>
        <v>82364.65228273359</v>
      </c>
      <c r="BG315" s="36">
        <f t="shared" si="64"/>
        <v>22884.507989167043</v>
      </c>
      <c r="BH315" s="35">
        <f t="shared" si="63"/>
        <v>0</v>
      </c>
    </row>
    <row r="316" spans="12:60" ht="20.25" customHeight="1">
      <c r="L316" s="64"/>
      <c r="M316" s="50">
        <v>298</v>
      </c>
      <c r="N316" s="36">
        <f t="shared" si="69"/>
        <v>105249.16027190063</v>
      </c>
      <c r="O316" s="36">
        <f t="shared" si="65"/>
        <v>82527.66565704317</v>
      </c>
      <c r="P316" s="36">
        <f t="shared" si="66"/>
        <v>22721.494614857475</v>
      </c>
      <c r="Q316" s="48">
        <f t="shared" si="62"/>
        <v>11397806.455533763</v>
      </c>
      <c r="R316" s="37"/>
      <c r="S316" s="65"/>
      <c r="T316" s="50"/>
      <c r="U316" s="35"/>
      <c r="V316" s="36"/>
      <c r="W316" s="36"/>
      <c r="X316" s="35"/>
      <c r="Y316" s="38"/>
      <c r="AY316" s="44">
        <f t="shared" si="61"/>
        <v>-7.275957614183426E-12</v>
      </c>
      <c r="AZ316" s="35">
        <v>298</v>
      </c>
      <c r="BA316" s="39">
        <f t="shared" si="67"/>
        <v>0</v>
      </c>
      <c r="BB316" s="15">
        <f t="shared" si="68"/>
        <v>0</v>
      </c>
      <c r="BC316" s="15">
        <f t="shared" si="72"/>
        <v>0</v>
      </c>
      <c r="BD316" s="36">
        <f t="shared" si="70"/>
        <v>0</v>
      </c>
      <c r="BE316" s="15">
        <f t="shared" si="71"/>
        <v>0</v>
      </c>
      <c r="BF316" s="36">
        <f t="shared" si="64"/>
        <v>82527.66565704317</v>
      </c>
      <c r="BG316" s="36">
        <f t="shared" si="64"/>
        <v>22721.494614857475</v>
      </c>
      <c r="BH316" s="35">
        <f t="shared" si="63"/>
        <v>0</v>
      </c>
    </row>
    <row r="317" spans="12:60" ht="20.25" customHeight="1">
      <c r="L317" s="64"/>
      <c r="M317" s="50">
        <v>299</v>
      </c>
      <c r="N317" s="36">
        <f t="shared" si="69"/>
        <v>105249.16027190063</v>
      </c>
      <c r="O317" s="36">
        <f t="shared" si="65"/>
        <v>82691.00166198939</v>
      </c>
      <c r="P317" s="36">
        <f t="shared" si="66"/>
        <v>22558.158609911243</v>
      </c>
      <c r="Q317" s="48">
        <f t="shared" si="62"/>
        <v>11315115.453871774</v>
      </c>
      <c r="R317" s="37"/>
      <c r="S317" s="65"/>
      <c r="T317" s="50"/>
      <c r="U317" s="35"/>
      <c r="V317" s="36"/>
      <c r="W317" s="36"/>
      <c r="X317" s="35"/>
      <c r="Y317" s="38"/>
      <c r="AY317" s="44">
        <f t="shared" si="61"/>
        <v>3.637978807091713E-12</v>
      </c>
      <c r="AZ317" s="35">
        <v>299</v>
      </c>
      <c r="BA317" s="39">
        <f t="shared" si="67"/>
        <v>0</v>
      </c>
      <c r="BB317" s="15">
        <f t="shared" si="68"/>
        <v>0</v>
      </c>
      <c r="BC317" s="15">
        <f t="shared" si="72"/>
        <v>0</v>
      </c>
      <c r="BD317" s="36">
        <f t="shared" si="70"/>
        <v>0</v>
      </c>
      <c r="BE317" s="15">
        <f t="shared" si="71"/>
        <v>0</v>
      </c>
      <c r="BF317" s="36">
        <f t="shared" si="64"/>
        <v>82691.00166198939</v>
      </c>
      <c r="BG317" s="36">
        <f t="shared" si="64"/>
        <v>22558.158609911243</v>
      </c>
      <c r="BH317" s="35">
        <f t="shared" si="63"/>
        <v>0</v>
      </c>
    </row>
    <row r="318" spans="12:60" ht="20.25" customHeight="1">
      <c r="L318" s="64"/>
      <c r="M318" s="50">
        <v>300</v>
      </c>
      <c r="N318" s="36">
        <f t="shared" si="69"/>
        <v>105249.16027190063</v>
      </c>
      <c r="O318" s="36">
        <f t="shared" si="65"/>
        <v>82854.66093611205</v>
      </c>
      <c r="P318" s="36">
        <f t="shared" si="66"/>
        <v>22394.499335788576</v>
      </c>
      <c r="Q318" s="48">
        <f t="shared" si="62"/>
        <v>11232260.792935662</v>
      </c>
      <c r="R318" s="37"/>
      <c r="S318" s="65"/>
      <c r="T318" s="50">
        <v>50</v>
      </c>
      <c r="U318" s="36">
        <f>IF(X312&lt;0.01,0,U$312)</f>
        <v>0</v>
      </c>
      <c r="V318" s="36">
        <f>IF(U318=0,0,-PPMT($G$9/2,T318,MAX($G$8*2),$P$9))</f>
        <v>0</v>
      </c>
      <c r="W318" s="36">
        <f>IF(U318=0,0,-IPMT($G$9/2,T318,MAX($G$8*2),$P$9))</f>
        <v>0</v>
      </c>
      <c r="X318" s="36">
        <f>IF(X312&lt;0,0,X312-V318)</f>
        <v>0</v>
      </c>
      <c r="Y318" s="37"/>
      <c r="AY318" s="44">
        <f t="shared" si="61"/>
        <v>7.275957614183426E-12</v>
      </c>
      <c r="AZ318" s="35">
        <v>300</v>
      </c>
      <c r="BA318" s="39">
        <f t="shared" si="67"/>
        <v>0</v>
      </c>
      <c r="BB318" s="15">
        <f t="shared" si="68"/>
        <v>0</v>
      </c>
      <c r="BC318" s="15">
        <f t="shared" si="72"/>
        <v>0</v>
      </c>
      <c r="BD318" s="36">
        <f t="shared" si="70"/>
        <v>0</v>
      </c>
      <c r="BE318" s="15">
        <f t="shared" si="71"/>
        <v>0</v>
      </c>
      <c r="BF318" s="36">
        <f t="shared" si="64"/>
        <v>82854.66093611205</v>
      </c>
      <c r="BG318" s="36">
        <f t="shared" si="64"/>
        <v>22394.499335788576</v>
      </c>
      <c r="BH318" s="35">
        <f t="shared" si="63"/>
        <v>0</v>
      </c>
    </row>
    <row r="319" spans="12:60" ht="20.25" customHeight="1">
      <c r="L319" s="67" t="s">
        <v>62</v>
      </c>
      <c r="M319" s="50">
        <v>301</v>
      </c>
      <c r="N319" s="36">
        <f t="shared" si="69"/>
        <v>105249.16027190063</v>
      </c>
      <c r="O319" s="36">
        <f t="shared" si="65"/>
        <v>83018.64411921479</v>
      </c>
      <c r="P319" s="36">
        <f t="shared" si="66"/>
        <v>22230.516152685843</v>
      </c>
      <c r="Q319" s="48">
        <f t="shared" si="62"/>
        <v>11149242.148816448</v>
      </c>
      <c r="R319" s="37"/>
      <c r="S319" s="68" t="s">
        <v>62</v>
      </c>
      <c r="T319" s="50"/>
      <c r="U319" s="35"/>
      <c r="V319" s="36"/>
      <c r="W319" s="36"/>
      <c r="X319" s="35"/>
      <c r="Y319" s="38"/>
      <c r="AY319" s="44">
        <f t="shared" si="61"/>
        <v>0</v>
      </c>
      <c r="AZ319" s="35">
        <v>301</v>
      </c>
      <c r="BA319" s="39">
        <f t="shared" si="67"/>
        <v>0</v>
      </c>
      <c r="BB319" s="15">
        <f t="shared" si="68"/>
        <v>0</v>
      </c>
      <c r="BC319" s="15">
        <f t="shared" si="72"/>
        <v>0</v>
      </c>
      <c r="BD319" s="36">
        <f t="shared" si="70"/>
        <v>0</v>
      </c>
      <c r="BE319" s="15">
        <f t="shared" si="71"/>
        <v>0</v>
      </c>
      <c r="BF319" s="36">
        <f t="shared" si="64"/>
        <v>83018.64411921479</v>
      </c>
      <c r="BG319" s="36">
        <f t="shared" si="64"/>
        <v>22230.516152685843</v>
      </c>
      <c r="BH319" s="35">
        <f t="shared" si="63"/>
        <v>0</v>
      </c>
    </row>
    <row r="320" spans="12:60" ht="20.25" customHeight="1">
      <c r="L320" s="67"/>
      <c r="M320" s="50">
        <v>302</v>
      </c>
      <c r="N320" s="36">
        <f t="shared" si="69"/>
        <v>105249.16027190063</v>
      </c>
      <c r="O320" s="36">
        <f t="shared" si="65"/>
        <v>83182.95185236739</v>
      </c>
      <c r="P320" s="36">
        <f t="shared" si="66"/>
        <v>22066.20841953324</v>
      </c>
      <c r="Q320" s="48">
        <f t="shared" si="62"/>
        <v>11066059.19696408</v>
      </c>
      <c r="R320" s="37"/>
      <c r="S320" s="68"/>
      <c r="T320" s="50"/>
      <c r="U320" s="35"/>
      <c r="V320" s="36"/>
      <c r="W320" s="36"/>
      <c r="X320" s="35"/>
      <c r="Y320" s="38"/>
      <c r="AY320" s="44">
        <f t="shared" si="61"/>
        <v>3.637978807091713E-12</v>
      </c>
      <c r="AZ320" s="35">
        <v>302</v>
      </c>
      <c r="BA320" s="39">
        <f t="shared" si="67"/>
        <v>0</v>
      </c>
      <c r="BB320" s="15">
        <f t="shared" si="68"/>
        <v>0</v>
      </c>
      <c r="BC320" s="15">
        <f t="shared" si="72"/>
        <v>0</v>
      </c>
      <c r="BD320" s="36">
        <f t="shared" si="70"/>
        <v>0</v>
      </c>
      <c r="BE320" s="15">
        <f t="shared" si="71"/>
        <v>0</v>
      </c>
      <c r="BF320" s="36">
        <f t="shared" si="64"/>
        <v>83182.95185236739</v>
      </c>
      <c r="BG320" s="36">
        <f t="shared" si="64"/>
        <v>22066.20841953324</v>
      </c>
      <c r="BH320" s="35">
        <f t="shared" si="63"/>
        <v>0</v>
      </c>
    </row>
    <row r="321" spans="12:60" ht="20.25" customHeight="1">
      <c r="L321" s="67"/>
      <c r="M321" s="50">
        <v>303</v>
      </c>
      <c r="N321" s="36">
        <f t="shared" si="69"/>
        <v>105249.16027190063</v>
      </c>
      <c r="O321" s="36">
        <f t="shared" si="65"/>
        <v>83347.58477790853</v>
      </c>
      <c r="P321" s="36">
        <f t="shared" si="66"/>
        <v>21901.5754939921</v>
      </c>
      <c r="Q321" s="48">
        <f t="shared" si="62"/>
        <v>10982711.612186171</v>
      </c>
      <c r="R321" s="37"/>
      <c r="S321" s="68"/>
      <c r="T321" s="50"/>
      <c r="U321" s="35"/>
      <c r="V321" s="36"/>
      <c r="W321" s="36"/>
      <c r="X321" s="35"/>
      <c r="Y321" s="38"/>
      <c r="AY321" s="44">
        <f t="shared" si="61"/>
        <v>3.637978807091713E-12</v>
      </c>
      <c r="AZ321" s="35">
        <v>303</v>
      </c>
      <c r="BA321" s="39">
        <f t="shared" si="67"/>
        <v>0</v>
      </c>
      <c r="BB321" s="15">
        <f t="shared" si="68"/>
        <v>0</v>
      </c>
      <c r="BC321" s="15">
        <f t="shared" si="72"/>
        <v>0</v>
      </c>
      <c r="BD321" s="36">
        <f t="shared" si="70"/>
        <v>0</v>
      </c>
      <c r="BE321" s="15">
        <f t="shared" si="71"/>
        <v>0</v>
      </c>
      <c r="BF321" s="36">
        <f t="shared" si="64"/>
        <v>83347.58477790853</v>
      </c>
      <c r="BG321" s="36">
        <f t="shared" si="64"/>
        <v>21901.5754939921</v>
      </c>
      <c r="BH321" s="35">
        <f t="shared" si="63"/>
        <v>0</v>
      </c>
    </row>
    <row r="322" spans="12:60" ht="20.25" customHeight="1">
      <c r="L322" s="67"/>
      <c r="M322" s="50">
        <v>304</v>
      </c>
      <c r="N322" s="36">
        <f t="shared" si="69"/>
        <v>105249.16027190063</v>
      </c>
      <c r="O322" s="36">
        <f t="shared" si="65"/>
        <v>83512.54353944815</v>
      </c>
      <c r="P322" s="36">
        <f t="shared" si="66"/>
        <v>21736.61673245249</v>
      </c>
      <c r="Q322" s="48">
        <f t="shared" si="62"/>
        <v>10899199.068646723</v>
      </c>
      <c r="R322" s="37"/>
      <c r="S322" s="68"/>
      <c r="T322" s="50"/>
      <c r="U322" s="35"/>
      <c r="V322" s="36"/>
      <c r="W322" s="36"/>
      <c r="X322" s="35"/>
      <c r="Y322" s="38"/>
      <c r="AY322" s="44">
        <f t="shared" si="61"/>
        <v>-3.637978807091713E-12</v>
      </c>
      <c r="AZ322" s="35">
        <v>304</v>
      </c>
      <c r="BA322" s="39">
        <f t="shared" si="67"/>
        <v>0</v>
      </c>
      <c r="BB322" s="15">
        <f t="shared" si="68"/>
        <v>0</v>
      </c>
      <c r="BC322" s="15">
        <f t="shared" si="72"/>
        <v>0</v>
      </c>
      <c r="BD322" s="36">
        <f t="shared" si="70"/>
        <v>0</v>
      </c>
      <c r="BE322" s="15">
        <f t="shared" si="71"/>
        <v>0</v>
      </c>
      <c r="BF322" s="36">
        <f t="shared" si="64"/>
        <v>83512.54353944815</v>
      </c>
      <c r="BG322" s="36">
        <f t="shared" si="64"/>
        <v>21736.61673245249</v>
      </c>
      <c r="BH322" s="35">
        <f t="shared" si="63"/>
        <v>0</v>
      </c>
    </row>
    <row r="323" spans="12:60" ht="20.25" customHeight="1">
      <c r="L323" s="67"/>
      <c r="M323" s="50">
        <v>305</v>
      </c>
      <c r="N323" s="36">
        <f t="shared" si="69"/>
        <v>105249.16027190063</v>
      </c>
      <c r="O323" s="36">
        <f t="shared" si="65"/>
        <v>83677.82878186996</v>
      </c>
      <c r="P323" s="36">
        <f t="shared" si="66"/>
        <v>21571.33149003068</v>
      </c>
      <c r="Q323" s="48">
        <f t="shared" si="62"/>
        <v>10815521.239864854</v>
      </c>
      <c r="R323" s="37"/>
      <c r="S323" s="68"/>
      <c r="T323" s="50"/>
      <c r="U323" s="35"/>
      <c r="V323" s="36"/>
      <c r="W323" s="36"/>
      <c r="X323" s="35"/>
      <c r="Y323" s="38"/>
      <c r="AY323" s="44">
        <f t="shared" si="61"/>
        <v>-7.275957614183426E-12</v>
      </c>
      <c r="AZ323" s="35">
        <v>305</v>
      </c>
      <c r="BA323" s="39">
        <f t="shared" si="67"/>
        <v>0</v>
      </c>
      <c r="BB323" s="15">
        <f t="shared" si="68"/>
        <v>0</v>
      </c>
      <c r="BC323" s="15">
        <f t="shared" si="72"/>
        <v>0</v>
      </c>
      <c r="BD323" s="36">
        <f t="shared" si="70"/>
        <v>0</v>
      </c>
      <c r="BE323" s="15">
        <f t="shared" si="71"/>
        <v>0</v>
      </c>
      <c r="BF323" s="36">
        <f t="shared" si="64"/>
        <v>83677.82878186996</v>
      </c>
      <c r="BG323" s="36">
        <f t="shared" si="64"/>
        <v>21571.33149003068</v>
      </c>
      <c r="BH323" s="35">
        <f t="shared" si="63"/>
        <v>0</v>
      </c>
    </row>
    <row r="324" spans="12:60" ht="20.25" customHeight="1">
      <c r="L324" s="67"/>
      <c r="M324" s="50">
        <v>306</v>
      </c>
      <c r="N324" s="36">
        <f t="shared" si="69"/>
        <v>105249.16027190063</v>
      </c>
      <c r="O324" s="36">
        <f t="shared" si="65"/>
        <v>83843.44115133407</v>
      </c>
      <c r="P324" s="36">
        <f t="shared" si="66"/>
        <v>21405.719120566555</v>
      </c>
      <c r="Q324" s="48">
        <f t="shared" si="62"/>
        <v>10731677.79871352</v>
      </c>
      <c r="R324" s="37"/>
      <c r="S324" s="68"/>
      <c r="T324" s="50">
        <v>51</v>
      </c>
      <c r="U324" s="36">
        <f>IF(X318&lt;0.01,0,U$306)</f>
        <v>0</v>
      </c>
      <c r="V324" s="36">
        <f>IF(U324=0,0,-PPMT($G$9/2,T324,MAX($G$8*2),$P$9))</f>
        <v>0</v>
      </c>
      <c r="W324" s="36">
        <f>IF(U324=0,0,-IPMT($G$9/2,T324,MAX($G$8*2),$P$9))</f>
        <v>0</v>
      </c>
      <c r="X324" s="36">
        <f>IF(X318&lt;0,0,X318-V324)</f>
        <v>0</v>
      </c>
      <c r="Y324" s="37"/>
      <c r="AY324" s="44">
        <f t="shared" si="61"/>
        <v>3.637978807091713E-12</v>
      </c>
      <c r="AZ324" s="35">
        <v>306</v>
      </c>
      <c r="BA324" s="39">
        <f t="shared" si="67"/>
        <v>0</v>
      </c>
      <c r="BB324" s="15">
        <f t="shared" si="68"/>
        <v>0</v>
      </c>
      <c r="BC324" s="15">
        <f t="shared" si="72"/>
        <v>0</v>
      </c>
      <c r="BD324" s="36">
        <f t="shared" si="70"/>
        <v>0</v>
      </c>
      <c r="BE324" s="15">
        <f t="shared" si="71"/>
        <v>0</v>
      </c>
      <c r="BF324" s="36">
        <f t="shared" si="64"/>
        <v>83843.44115133407</v>
      </c>
      <c r="BG324" s="36">
        <f t="shared" si="64"/>
        <v>21405.719120566555</v>
      </c>
      <c r="BH324" s="35">
        <f t="shared" si="63"/>
        <v>0</v>
      </c>
    </row>
    <row r="325" spans="12:60" ht="20.25" customHeight="1">
      <c r="L325" s="67"/>
      <c r="M325" s="50">
        <v>307</v>
      </c>
      <c r="N325" s="36">
        <f t="shared" si="69"/>
        <v>105249.16027190063</v>
      </c>
      <c r="O325" s="36">
        <f t="shared" si="65"/>
        <v>84009.38129527944</v>
      </c>
      <c r="P325" s="36">
        <f t="shared" si="66"/>
        <v>21239.77897662119</v>
      </c>
      <c r="Q325" s="48">
        <f t="shared" si="62"/>
        <v>10647668.417418242</v>
      </c>
      <c r="R325" s="37"/>
      <c r="S325" s="68"/>
      <c r="T325" s="50"/>
      <c r="U325" s="35"/>
      <c r="V325" s="36"/>
      <c r="W325" s="36"/>
      <c r="X325" s="35"/>
      <c r="Y325" s="38"/>
      <c r="AY325" s="44">
        <f t="shared" si="61"/>
        <v>3.637978807091713E-12</v>
      </c>
      <c r="AZ325" s="35">
        <v>307</v>
      </c>
      <c r="BA325" s="39">
        <f t="shared" si="67"/>
        <v>0</v>
      </c>
      <c r="BB325" s="15">
        <f t="shared" si="68"/>
        <v>0</v>
      </c>
      <c r="BC325" s="15">
        <f t="shared" si="72"/>
        <v>0</v>
      </c>
      <c r="BD325" s="36">
        <f t="shared" si="70"/>
        <v>0</v>
      </c>
      <c r="BE325" s="15">
        <f t="shared" si="71"/>
        <v>0</v>
      </c>
      <c r="BF325" s="36">
        <f t="shared" si="64"/>
        <v>84009.38129527944</v>
      </c>
      <c r="BG325" s="36">
        <f t="shared" si="64"/>
        <v>21239.77897662119</v>
      </c>
      <c r="BH325" s="35">
        <f t="shared" si="63"/>
        <v>0</v>
      </c>
    </row>
    <row r="326" spans="12:60" ht="20.25" customHeight="1">
      <c r="L326" s="67"/>
      <c r="M326" s="50">
        <v>308</v>
      </c>
      <c r="N326" s="36">
        <f t="shared" si="69"/>
        <v>105249.16027190063</v>
      </c>
      <c r="O326" s="36">
        <f t="shared" si="65"/>
        <v>84175.64986242632</v>
      </c>
      <c r="P326" s="36">
        <f t="shared" si="66"/>
        <v>21073.51040947431</v>
      </c>
      <c r="Q326" s="48">
        <f t="shared" si="62"/>
        <v>10563492.767555816</v>
      </c>
      <c r="R326" s="37"/>
      <c r="S326" s="68"/>
      <c r="T326" s="50"/>
      <c r="U326" s="35"/>
      <c r="V326" s="36"/>
      <c r="W326" s="36"/>
      <c r="X326" s="35"/>
      <c r="Y326" s="38"/>
      <c r="AY326" s="44">
        <f t="shared" si="61"/>
        <v>3.637978807091713E-12</v>
      </c>
      <c r="AZ326" s="35">
        <v>308</v>
      </c>
      <c r="BA326" s="39">
        <f t="shared" si="67"/>
        <v>0</v>
      </c>
      <c r="BB326" s="15">
        <f t="shared" si="68"/>
        <v>0</v>
      </c>
      <c r="BC326" s="15">
        <f t="shared" si="72"/>
        <v>0</v>
      </c>
      <c r="BD326" s="36">
        <f t="shared" si="70"/>
        <v>0</v>
      </c>
      <c r="BE326" s="15">
        <f t="shared" si="71"/>
        <v>0</v>
      </c>
      <c r="BF326" s="36">
        <f t="shared" si="64"/>
        <v>84175.64986242632</v>
      </c>
      <c r="BG326" s="36">
        <f t="shared" si="64"/>
        <v>21073.51040947431</v>
      </c>
      <c r="BH326" s="35">
        <f t="shared" si="63"/>
        <v>0</v>
      </c>
    </row>
    <row r="327" spans="12:60" ht="20.25" customHeight="1">
      <c r="L327" s="67"/>
      <c r="M327" s="50">
        <v>309</v>
      </c>
      <c r="N327" s="36">
        <f t="shared" si="69"/>
        <v>105249.16027190063</v>
      </c>
      <c r="O327" s="36">
        <f t="shared" si="65"/>
        <v>84342.24750277906</v>
      </c>
      <c r="P327" s="36">
        <f t="shared" si="66"/>
        <v>20906.91276912157</v>
      </c>
      <c r="Q327" s="48">
        <f t="shared" si="62"/>
        <v>10479150.520053037</v>
      </c>
      <c r="R327" s="37"/>
      <c r="S327" s="68"/>
      <c r="T327" s="50"/>
      <c r="U327" s="35"/>
      <c r="V327" s="36"/>
      <c r="W327" s="36"/>
      <c r="X327" s="35"/>
      <c r="Y327" s="38"/>
      <c r="AY327" s="44">
        <f t="shared" si="61"/>
        <v>0</v>
      </c>
      <c r="AZ327" s="35">
        <v>309</v>
      </c>
      <c r="BA327" s="39">
        <f t="shared" si="67"/>
        <v>0</v>
      </c>
      <c r="BB327" s="15">
        <f t="shared" si="68"/>
        <v>0</v>
      </c>
      <c r="BC327" s="15">
        <f t="shared" si="72"/>
        <v>0</v>
      </c>
      <c r="BD327" s="36">
        <f t="shared" si="70"/>
        <v>0</v>
      </c>
      <c r="BE327" s="15">
        <f t="shared" si="71"/>
        <v>0</v>
      </c>
      <c r="BF327" s="36">
        <f t="shared" si="64"/>
        <v>84342.24750277906</v>
      </c>
      <c r="BG327" s="36">
        <f t="shared" si="64"/>
        <v>20906.91276912157</v>
      </c>
      <c r="BH327" s="35">
        <f t="shared" si="63"/>
        <v>0</v>
      </c>
    </row>
    <row r="328" spans="12:60" ht="20.25" customHeight="1">
      <c r="L328" s="67"/>
      <c r="M328" s="50">
        <v>310</v>
      </c>
      <c r="N328" s="36">
        <f t="shared" si="69"/>
        <v>105249.16027190063</v>
      </c>
      <c r="O328" s="36">
        <f t="shared" si="65"/>
        <v>84509.17486762827</v>
      </c>
      <c r="P328" s="36">
        <f t="shared" si="66"/>
        <v>20739.98540427236</v>
      </c>
      <c r="Q328" s="48">
        <f t="shared" si="62"/>
        <v>10394641.345185408</v>
      </c>
      <c r="R328" s="37"/>
      <c r="S328" s="68"/>
      <c r="T328" s="50"/>
      <c r="U328" s="35"/>
      <c r="V328" s="36"/>
      <c r="W328" s="36"/>
      <c r="X328" s="35"/>
      <c r="Y328" s="38"/>
      <c r="AY328" s="44">
        <f t="shared" si="61"/>
        <v>0</v>
      </c>
      <c r="AZ328" s="35">
        <v>310</v>
      </c>
      <c r="BA328" s="39">
        <f t="shared" si="67"/>
        <v>0</v>
      </c>
      <c r="BB328" s="15">
        <f t="shared" si="68"/>
        <v>0</v>
      </c>
      <c r="BC328" s="15">
        <f t="shared" si="72"/>
        <v>0</v>
      </c>
      <c r="BD328" s="36">
        <f t="shared" si="70"/>
        <v>0</v>
      </c>
      <c r="BE328" s="15">
        <f t="shared" si="71"/>
        <v>0</v>
      </c>
      <c r="BF328" s="36">
        <f t="shared" si="64"/>
        <v>84509.17486762827</v>
      </c>
      <c r="BG328" s="36">
        <f t="shared" si="64"/>
        <v>20739.98540427236</v>
      </c>
      <c r="BH328" s="35">
        <f t="shared" si="63"/>
        <v>0</v>
      </c>
    </row>
    <row r="329" spans="12:60" ht="20.25" customHeight="1">
      <c r="L329" s="67"/>
      <c r="M329" s="50">
        <v>311</v>
      </c>
      <c r="N329" s="36">
        <f t="shared" si="69"/>
        <v>105249.16027190063</v>
      </c>
      <c r="O329" s="36">
        <f t="shared" si="65"/>
        <v>84676.4326095538</v>
      </c>
      <c r="P329" s="36">
        <f t="shared" si="66"/>
        <v>20572.727662346828</v>
      </c>
      <c r="Q329" s="48">
        <f t="shared" si="62"/>
        <v>10309964.912575854</v>
      </c>
      <c r="R329" s="37"/>
      <c r="S329" s="68"/>
      <c r="T329" s="50"/>
      <c r="U329" s="35"/>
      <c r="V329" s="36"/>
      <c r="W329" s="36"/>
      <c r="X329" s="35"/>
      <c r="Y329" s="38"/>
      <c r="AY329" s="44">
        <f t="shared" si="61"/>
        <v>7.275957614183426E-12</v>
      </c>
      <c r="AZ329" s="35">
        <v>311</v>
      </c>
      <c r="BA329" s="39">
        <f t="shared" si="67"/>
        <v>0</v>
      </c>
      <c r="BB329" s="15">
        <f t="shared" si="68"/>
        <v>0</v>
      </c>
      <c r="BC329" s="15">
        <f t="shared" si="72"/>
        <v>0</v>
      </c>
      <c r="BD329" s="36">
        <f t="shared" si="70"/>
        <v>0</v>
      </c>
      <c r="BE329" s="15">
        <f t="shared" si="71"/>
        <v>0</v>
      </c>
      <c r="BF329" s="36">
        <f t="shared" si="64"/>
        <v>84676.4326095538</v>
      </c>
      <c r="BG329" s="36">
        <f t="shared" si="64"/>
        <v>20572.727662346828</v>
      </c>
      <c r="BH329" s="35">
        <f t="shared" si="63"/>
        <v>0</v>
      </c>
    </row>
    <row r="330" spans="12:60" ht="20.25" customHeight="1">
      <c r="L330" s="67"/>
      <c r="M330" s="50">
        <v>312</v>
      </c>
      <c r="N330" s="36">
        <f t="shared" si="69"/>
        <v>105249.16027190063</v>
      </c>
      <c r="O330" s="36">
        <f t="shared" si="65"/>
        <v>84844.02138242686</v>
      </c>
      <c r="P330" s="36">
        <f t="shared" si="66"/>
        <v>20405.138889473772</v>
      </c>
      <c r="Q330" s="48">
        <f t="shared" si="62"/>
        <v>10225120.891193427</v>
      </c>
      <c r="R330" s="37"/>
      <c r="S330" s="68"/>
      <c r="T330" s="50">
        <v>52</v>
      </c>
      <c r="U330" s="36">
        <f>IF(X324&lt;0.01,0,U$312)</f>
        <v>0</v>
      </c>
      <c r="V330" s="36">
        <f>IF(U330=0,0,-PPMT($G$9/2,T330,MAX($G$8*2),$P$9))</f>
        <v>0</v>
      </c>
      <c r="W330" s="36">
        <f>IF(U330=0,0,-IPMT($G$9/2,T330,MAX($G$8*2),$P$9))</f>
        <v>0</v>
      </c>
      <c r="X330" s="36">
        <f>IF(X324&lt;0,0,X324-V330)</f>
        <v>0</v>
      </c>
      <c r="Y330" s="37"/>
      <c r="AY330" s="44">
        <f t="shared" si="61"/>
        <v>3.637978807091713E-12</v>
      </c>
      <c r="AZ330" s="35">
        <v>312</v>
      </c>
      <c r="BA330" s="39">
        <f t="shared" si="67"/>
        <v>0</v>
      </c>
      <c r="BB330" s="15">
        <f t="shared" si="68"/>
        <v>0</v>
      </c>
      <c r="BC330" s="15">
        <f t="shared" si="72"/>
        <v>0</v>
      </c>
      <c r="BD330" s="36">
        <f t="shared" si="70"/>
        <v>0</v>
      </c>
      <c r="BE330" s="15">
        <f t="shared" si="71"/>
        <v>0</v>
      </c>
      <c r="BF330" s="36">
        <f t="shared" si="64"/>
        <v>84844.02138242686</v>
      </c>
      <c r="BG330" s="36">
        <f t="shared" si="64"/>
        <v>20405.138889473772</v>
      </c>
      <c r="BH330" s="35">
        <f t="shared" si="63"/>
        <v>0</v>
      </c>
    </row>
    <row r="331" spans="12:60" ht="20.25" customHeight="1">
      <c r="L331" s="64" t="s">
        <v>63</v>
      </c>
      <c r="M331" s="50">
        <v>313</v>
      </c>
      <c r="N331" s="36">
        <f t="shared" si="69"/>
        <v>105249.16027190063</v>
      </c>
      <c r="O331" s="36">
        <f t="shared" si="65"/>
        <v>85011.94184141295</v>
      </c>
      <c r="P331" s="36">
        <f t="shared" si="66"/>
        <v>20237.218430487686</v>
      </c>
      <c r="Q331" s="48">
        <f t="shared" si="62"/>
        <v>10140108.949352015</v>
      </c>
      <c r="R331" s="37"/>
      <c r="S331" s="65" t="s">
        <v>63</v>
      </c>
      <c r="T331" s="50"/>
      <c r="U331" s="35"/>
      <c r="V331" s="36"/>
      <c r="W331" s="36"/>
      <c r="X331" s="35"/>
      <c r="Y331" s="38"/>
      <c r="AY331" s="44">
        <f t="shared" si="61"/>
        <v>0</v>
      </c>
      <c r="AZ331" s="35">
        <v>313</v>
      </c>
      <c r="BA331" s="39">
        <f t="shared" si="67"/>
        <v>0</v>
      </c>
      <c r="BB331" s="15">
        <f t="shared" si="68"/>
        <v>0</v>
      </c>
      <c r="BC331" s="15">
        <f t="shared" si="72"/>
        <v>0</v>
      </c>
      <c r="BD331" s="36">
        <f t="shared" si="70"/>
        <v>0</v>
      </c>
      <c r="BE331" s="15">
        <f t="shared" si="71"/>
        <v>0</v>
      </c>
      <c r="BF331" s="36">
        <f t="shared" si="64"/>
        <v>85011.94184141295</v>
      </c>
      <c r="BG331" s="36">
        <f t="shared" si="64"/>
        <v>20237.218430487686</v>
      </c>
      <c r="BH331" s="35">
        <f t="shared" si="63"/>
        <v>0</v>
      </c>
    </row>
    <row r="332" spans="12:60" ht="20.25" customHeight="1">
      <c r="L332" s="64"/>
      <c r="M332" s="50">
        <v>314</v>
      </c>
      <c r="N332" s="36">
        <f t="shared" si="69"/>
        <v>105249.16027190063</v>
      </c>
      <c r="O332" s="36">
        <f t="shared" si="65"/>
        <v>85180.19464297403</v>
      </c>
      <c r="P332" s="36">
        <f t="shared" si="66"/>
        <v>20068.965628926595</v>
      </c>
      <c r="Q332" s="48">
        <f t="shared" si="62"/>
        <v>10054928.75470904</v>
      </c>
      <c r="R332" s="37"/>
      <c r="S332" s="65"/>
      <c r="T332" s="50"/>
      <c r="U332" s="35"/>
      <c r="V332" s="36"/>
      <c r="W332" s="36"/>
      <c r="X332" s="35"/>
      <c r="Y332" s="38"/>
      <c r="AY332" s="44">
        <f t="shared" si="61"/>
        <v>3.637978807091713E-12</v>
      </c>
      <c r="AZ332" s="35">
        <v>314</v>
      </c>
      <c r="BA332" s="39">
        <f t="shared" si="67"/>
        <v>0</v>
      </c>
      <c r="BB332" s="15">
        <f t="shared" si="68"/>
        <v>0</v>
      </c>
      <c r="BC332" s="15">
        <f t="shared" si="72"/>
        <v>0</v>
      </c>
      <c r="BD332" s="36">
        <f t="shared" si="70"/>
        <v>0</v>
      </c>
      <c r="BE332" s="15">
        <f t="shared" si="71"/>
        <v>0</v>
      </c>
      <c r="BF332" s="36">
        <f t="shared" si="64"/>
        <v>85180.19464297403</v>
      </c>
      <c r="BG332" s="36">
        <f t="shared" si="64"/>
        <v>20068.965628926595</v>
      </c>
      <c r="BH332" s="35">
        <f t="shared" si="63"/>
        <v>0</v>
      </c>
    </row>
    <row r="333" spans="12:60" ht="20.25" customHeight="1">
      <c r="L333" s="64"/>
      <c r="M333" s="50">
        <v>315</v>
      </c>
      <c r="N333" s="36">
        <f t="shared" si="69"/>
        <v>105249.16027190063</v>
      </c>
      <c r="O333" s="36">
        <f t="shared" si="65"/>
        <v>85348.7804448716</v>
      </c>
      <c r="P333" s="36">
        <f t="shared" si="66"/>
        <v>19900.379827029024</v>
      </c>
      <c r="Q333" s="48">
        <f t="shared" si="62"/>
        <v>9969579.97426417</v>
      </c>
      <c r="R333" s="37"/>
      <c r="S333" s="65"/>
      <c r="T333" s="50"/>
      <c r="U333" s="35"/>
      <c r="V333" s="36"/>
      <c r="W333" s="36"/>
      <c r="X333" s="35"/>
      <c r="Y333" s="38"/>
      <c r="AY333" s="44">
        <f t="shared" si="61"/>
        <v>3.637978807091713E-12</v>
      </c>
      <c r="AZ333" s="35">
        <v>315</v>
      </c>
      <c r="BA333" s="39">
        <f t="shared" si="67"/>
        <v>0</v>
      </c>
      <c r="BB333" s="15">
        <f t="shared" si="68"/>
        <v>0</v>
      </c>
      <c r="BC333" s="15">
        <f t="shared" si="72"/>
        <v>0</v>
      </c>
      <c r="BD333" s="36">
        <f t="shared" si="70"/>
        <v>0</v>
      </c>
      <c r="BE333" s="15">
        <f t="shared" si="71"/>
        <v>0</v>
      </c>
      <c r="BF333" s="36">
        <f t="shared" si="64"/>
        <v>85348.7804448716</v>
      </c>
      <c r="BG333" s="36">
        <f t="shared" si="64"/>
        <v>19900.379827029024</v>
      </c>
      <c r="BH333" s="35">
        <f t="shared" si="63"/>
        <v>0</v>
      </c>
    </row>
    <row r="334" spans="12:60" ht="20.25" customHeight="1">
      <c r="L334" s="64"/>
      <c r="M334" s="50">
        <v>316</v>
      </c>
      <c r="N334" s="36">
        <f t="shared" si="69"/>
        <v>105249.16027190063</v>
      </c>
      <c r="O334" s="36">
        <f t="shared" si="65"/>
        <v>85517.69990616874</v>
      </c>
      <c r="P334" s="36">
        <f t="shared" si="66"/>
        <v>19731.460365731902</v>
      </c>
      <c r="Q334" s="48">
        <f t="shared" si="62"/>
        <v>9884062.274358</v>
      </c>
      <c r="R334" s="37"/>
      <c r="S334" s="65"/>
      <c r="T334" s="50"/>
      <c r="U334" s="35"/>
      <c r="V334" s="36"/>
      <c r="W334" s="36"/>
      <c r="X334" s="35"/>
      <c r="Y334" s="38"/>
      <c r="AY334" s="44">
        <f t="shared" si="61"/>
        <v>-7.275957614183426E-12</v>
      </c>
      <c r="AZ334" s="35">
        <v>316</v>
      </c>
      <c r="BA334" s="39">
        <f t="shared" si="67"/>
        <v>0</v>
      </c>
      <c r="BB334" s="15">
        <f t="shared" si="68"/>
        <v>0</v>
      </c>
      <c r="BC334" s="15">
        <f t="shared" si="72"/>
        <v>0</v>
      </c>
      <c r="BD334" s="36">
        <f t="shared" si="70"/>
        <v>0</v>
      </c>
      <c r="BE334" s="15">
        <f t="shared" si="71"/>
        <v>0</v>
      </c>
      <c r="BF334" s="36">
        <f t="shared" si="64"/>
        <v>85517.69990616874</v>
      </c>
      <c r="BG334" s="36">
        <f t="shared" si="64"/>
        <v>19731.460365731902</v>
      </c>
      <c r="BH334" s="35">
        <f t="shared" si="63"/>
        <v>0</v>
      </c>
    </row>
    <row r="335" spans="12:60" ht="20.25" customHeight="1">
      <c r="L335" s="64"/>
      <c r="M335" s="50">
        <v>317</v>
      </c>
      <c r="N335" s="36">
        <f t="shared" si="69"/>
        <v>105249.16027190063</v>
      </c>
      <c r="O335" s="36">
        <f t="shared" si="65"/>
        <v>85686.95368723305</v>
      </c>
      <c r="P335" s="36">
        <f t="shared" si="66"/>
        <v>19562.20658466758</v>
      </c>
      <c r="Q335" s="48">
        <f t="shared" si="62"/>
        <v>9798375.320670767</v>
      </c>
      <c r="R335" s="37"/>
      <c r="S335" s="65"/>
      <c r="T335" s="50"/>
      <c r="U335" s="35"/>
      <c r="V335" s="36"/>
      <c r="W335" s="36"/>
      <c r="X335" s="35"/>
      <c r="Y335" s="38"/>
      <c r="AY335" s="44">
        <f t="shared" si="61"/>
        <v>3.637978807091713E-12</v>
      </c>
      <c r="AZ335" s="35">
        <v>317</v>
      </c>
      <c r="BA335" s="39">
        <f t="shared" si="67"/>
        <v>0</v>
      </c>
      <c r="BB335" s="15">
        <f t="shared" si="68"/>
        <v>0</v>
      </c>
      <c r="BC335" s="15">
        <f t="shared" si="72"/>
        <v>0</v>
      </c>
      <c r="BD335" s="36">
        <f t="shared" si="70"/>
        <v>0</v>
      </c>
      <c r="BE335" s="15">
        <f t="shared" si="71"/>
        <v>0</v>
      </c>
      <c r="BF335" s="36">
        <f t="shared" si="64"/>
        <v>85686.95368723305</v>
      </c>
      <c r="BG335" s="36">
        <f t="shared" si="64"/>
        <v>19562.20658466758</v>
      </c>
      <c r="BH335" s="35">
        <f t="shared" si="63"/>
        <v>0</v>
      </c>
    </row>
    <row r="336" spans="12:60" ht="20.25" customHeight="1">
      <c r="L336" s="64"/>
      <c r="M336" s="50">
        <v>318</v>
      </c>
      <c r="N336" s="36">
        <f t="shared" si="69"/>
        <v>105249.16027190063</v>
      </c>
      <c r="O336" s="36">
        <f t="shared" si="65"/>
        <v>85856.542449739</v>
      </c>
      <c r="P336" s="36">
        <f t="shared" si="66"/>
        <v>19392.617822161636</v>
      </c>
      <c r="Q336" s="48">
        <f t="shared" si="62"/>
        <v>9712518.778221028</v>
      </c>
      <c r="R336" s="37"/>
      <c r="S336" s="65"/>
      <c r="T336" s="50">
        <v>53</v>
      </c>
      <c r="U336" s="36">
        <f>IF(X330&lt;0.01,0,U$306)</f>
        <v>0</v>
      </c>
      <c r="V336" s="36">
        <f>IF(U336=0,0,-PPMT($G$9/2,T336,MAX($G$8*2),$P$9))</f>
        <v>0</v>
      </c>
      <c r="W336" s="36">
        <f>IF(U336=0,0,-IPMT($G$9/2,T336,MAX($G$8*2),$P$9))</f>
        <v>0</v>
      </c>
      <c r="X336" s="36">
        <f>IF(X330&lt;0,0,X330-V336)</f>
        <v>0</v>
      </c>
      <c r="Y336" s="37"/>
      <c r="AY336" s="44">
        <f t="shared" si="61"/>
        <v>-7.275957614183426E-12</v>
      </c>
      <c r="AZ336" s="35">
        <v>318</v>
      </c>
      <c r="BA336" s="39">
        <f t="shared" si="67"/>
        <v>0</v>
      </c>
      <c r="BB336" s="15">
        <f t="shared" si="68"/>
        <v>0</v>
      </c>
      <c r="BC336" s="15">
        <f t="shared" si="72"/>
        <v>0</v>
      </c>
      <c r="BD336" s="36">
        <f t="shared" si="70"/>
        <v>0</v>
      </c>
      <c r="BE336" s="15">
        <f t="shared" si="71"/>
        <v>0</v>
      </c>
      <c r="BF336" s="36">
        <f t="shared" si="64"/>
        <v>85856.542449739</v>
      </c>
      <c r="BG336" s="36">
        <f t="shared" si="64"/>
        <v>19392.617822161636</v>
      </c>
      <c r="BH336" s="35">
        <f t="shared" si="63"/>
        <v>0</v>
      </c>
    </row>
    <row r="337" spans="12:60" ht="20.25" customHeight="1">
      <c r="L337" s="64"/>
      <c r="M337" s="50">
        <v>319</v>
      </c>
      <c r="N337" s="36">
        <f t="shared" si="69"/>
        <v>105249.16027190063</v>
      </c>
      <c r="O337" s="36">
        <f t="shared" si="65"/>
        <v>86026.4668566708</v>
      </c>
      <c r="P337" s="36">
        <f t="shared" si="66"/>
        <v>19222.693415229838</v>
      </c>
      <c r="Q337" s="48">
        <f t="shared" si="62"/>
        <v>9626492.311364356</v>
      </c>
      <c r="R337" s="37"/>
      <c r="S337" s="65"/>
      <c r="T337" s="50"/>
      <c r="U337" s="35"/>
      <c r="V337" s="36"/>
      <c r="W337" s="36"/>
      <c r="X337" s="35"/>
      <c r="Y337" s="38"/>
      <c r="AY337" s="44">
        <f t="shared" si="61"/>
        <v>-3.637978807091713E-12</v>
      </c>
      <c r="AZ337" s="35">
        <v>319</v>
      </c>
      <c r="BA337" s="39">
        <f t="shared" si="67"/>
        <v>0</v>
      </c>
      <c r="BB337" s="15">
        <f t="shared" si="68"/>
        <v>0</v>
      </c>
      <c r="BC337" s="15">
        <f t="shared" si="72"/>
        <v>0</v>
      </c>
      <c r="BD337" s="36">
        <f t="shared" si="70"/>
        <v>0</v>
      </c>
      <c r="BE337" s="15">
        <f t="shared" si="71"/>
        <v>0</v>
      </c>
      <c r="BF337" s="36">
        <f t="shared" si="64"/>
        <v>86026.4668566708</v>
      </c>
      <c r="BG337" s="36">
        <f t="shared" si="64"/>
        <v>19222.693415229838</v>
      </c>
      <c r="BH337" s="35">
        <f t="shared" si="63"/>
        <v>0</v>
      </c>
    </row>
    <row r="338" spans="12:60" ht="20.25" customHeight="1">
      <c r="L338" s="64"/>
      <c r="M338" s="50">
        <v>320</v>
      </c>
      <c r="N338" s="36">
        <f t="shared" si="69"/>
        <v>105249.16027190063</v>
      </c>
      <c r="O338" s="36">
        <f t="shared" si="65"/>
        <v>86196.72757232463</v>
      </c>
      <c r="P338" s="36">
        <f t="shared" si="66"/>
        <v>19052.432699576006</v>
      </c>
      <c r="Q338" s="48">
        <f t="shared" si="62"/>
        <v>9540295.583792033</v>
      </c>
      <c r="R338" s="37"/>
      <c r="S338" s="65"/>
      <c r="T338" s="50"/>
      <c r="U338" s="35"/>
      <c r="V338" s="36"/>
      <c r="W338" s="36"/>
      <c r="X338" s="35"/>
      <c r="Y338" s="38"/>
      <c r="AY338" s="44">
        <f t="shared" si="61"/>
        <v>0</v>
      </c>
      <c r="AZ338" s="35">
        <v>320</v>
      </c>
      <c r="BA338" s="39">
        <f t="shared" si="67"/>
        <v>0</v>
      </c>
      <c r="BB338" s="15">
        <f t="shared" si="68"/>
        <v>0</v>
      </c>
      <c r="BC338" s="15">
        <f t="shared" si="72"/>
        <v>0</v>
      </c>
      <c r="BD338" s="36">
        <f t="shared" si="70"/>
        <v>0</v>
      </c>
      <c r="BE338" s="15">
        <f t="shared" si="71"/>
        <v>0</v>
      </c>
      <c r="BF338" s="36">
        <f t="shared" si="64"/>
        <v>86196.72757232463</v>
      </c>
      <c r="BG338" s="36">
        <f t="shared" si="64"/>
        <v>19052.432699576006</v>
      </c>
      <c r="BH338" s="35">
        <f t="shared" si="63"/>
        <v>0</v>
      </c>
    </row>
    <row r="339" spans="12:60" ht="20.25" customHeight="1">
      <c r="L339" s="64"/>
      <c r="M339" s="50">
        <v>321</v>
      </c>
      <c r="N339" s="36">
        <f t="shared" si="69"/>
        <v>105249.16027190063</v>
      </c>
      <c r="O339" s="36">
        <f t="shared" si="65"/>
        <v>86367.3252623115</v>
      </c>
      <c r="P339" s="36">
        <f t="shared" si="66"/>
        <v>18881.835009589133</v>
      </c>
      <c r="Q339" s="48">
        <f t="shared" si="62"/>
        <v>9453928.25852972</v>
      </c>
      <c r="R339" s="37"/>
      <c r="S339" s="65"/>
      <c r="T339" s="50"/>
      <c r="U339" s="35"/>
      <c r="V339" s="36"/>
      <c r="W339" s="36"/>
      <c r="X339" s="35"/>
      <c r="Y339" s="38"/>
      <c r="AY339" s="44">
        <f aca="true" t="shared" si="73" ref="AY339:AY402">N339-O339-P339+U339-V339-W339</f>
        <v>3.637978807091713E-12</v>
      </c>
      <c r="AZ339" s="35">
        <v>321</v>
      </c>
      <c r="BA339" s="39">
        <f t="shared" si="67"/>
        <v>0</v>
      </c>
      <c r="BB339" s="15">
        <f t="shared" si="68"/>
        <v>0</v>
      </c>
      <c r="BC339" s="15">
        <f t="shared" si="72"/>
        <v>0</v>
      </c>
      <c r="BD339" s="36">
        <f t="shared" si="70"/>
        <v>0</v>
      </c>
      <c r="BE339" s="15">
        <f t="shared" si="71"/>
        <v>0</v>
      </c>
      <c r="BF339" s="36">
        <f t="shared" si="64"/>
        <v>86367.3252623115</v>
      </c>
      <c r="BG339" s="36">
        <f t="shared" si="64"/>
        <v>18881.835009589133</v>
      </c>
      <c r="BH339" s="35">
        <f t="shared" si="63"/>
        <v>0</v>
      </c>
    </row>
    <row r="340" spans="12:60" ht="20.25" customHeight="1">
      <c r="L340" s="64"/>
      <c r="M340" s="50">
        <v>322</v>
      </c>
      <c r="N340" s="36">
        <f t="shared" si="69"/>
        <v>105249.16027190063</v>
      </c>
      <c r="O340" s="36">
        <f t="shared" si="65"/>
        <v>86538.26059355983</v>
      </c>
      <c r="P340" s="36">
        <f t="shared" si="66"/>
        <v>18710.8996783408</v>
      </c>
      <c r="Q340" s="48">
        <f t="shared" si="62"/>
        <v>9367389.997936161</v>
      </c>
      <c r="R340" s="37"/>
      <c r="S340" s="65"/>
      <c r="T340" s="50"/>
      <c r="U340" s="35"/>
      <c r="V340" s="36"/>
      <c r="W340" s="36"/>
      <c r="X340" s="35"/>
      <c r="Y340" s="38"/>
      <c r="AY340" s="44">
        <f t="shared" si="73"/>
        <v>7.275957614183426E-12</v>
      </c>
      <c r="AZ340" s="35">
        <v>322</v>
      </c>
      <c r="BA340" s="39">
        <f t="shared" si="67"/>
        <v>0</v>
      </c>
      <c r="BB340" s="15">
        <f t="shared" si="68"/>
        <v>0</v>
      </c>
      <c r="BC340" s="15">
        <f t="shared" si="72"/>
        <v>0</v>
      </c>
      <c r="BD340" s="36">
        <f t="shared" si="70"/>
        <v>0</v>
      </c>
      <c r="BE340" s="15">
        <f t="shared" si="71"/>
        <v>0</v>
      </c>
      <c r="BF340" s="36">
        <f t="shared" si="64"/>
        <v>86538.26059355983</v>
      </c>
      <c r="BG340" s="36">
        <f t="shared" si="64"/>
        <v>18710.8996783408</v>
      </c>
      <c r="BH340" s="35">
        <f t="shared" si="63"/>
        <v>0</v>
      </c>
    </row>
    <row r="341" spans="12:60" ht="20.25" customHeight="1">
      <c r="L341" s="64"/>
      <c r="M341" s="50">
        <v>323</v>
      </c>
      <c r="N341" s="36">
        <f t="shared" si="69"/>
        <v>105249.16027190063</v>
      </c>
      <c r="O341" s="36">
        <f t="shared" si="65"/>
        <v>86709.53423431792</v>
      </c>
      <c r="P341" s="36">
        <f t="shared" si="66"/>
        <v>18539.626037582708</v>
      </c>
      <c r="Q341" s="48">
        <f aca="true" t="shared" si="74" ref="Q341:Q404">IF(Q340&lt;0,0,Q340-O341)</f>
        <v>9280680.463701844</v>
      </c>
      <c r="R341" s="37"/>
      <c r="S341" s="65"/>
      <c r="T341" s="50"/>
      <c r="U341" s="35"/>
      <c r="V341" s="36"/>
      <c r="W341" s="36"/>
      <c r="X341" s="35"/>
      <c r="Y341" s="38"/>
      <c r="AY341" s="44">
        <f t="shared" si="73"/>
        <v>3.637978807091713E-12</v>
      </c>
      <c r="AZ341" s="35">
        <v>323</v>
      </c>
      <c r="BA341" s="39">
        <f t="shared" si="67"/>
        <v>0</v>
      </c>
      <c r="BB341" s="15">
        <f t="shared" si="68"/>
        <v>0</v>
      </c>
      <c r="BC341" s="15">
        <f t="shared" si="72"/>
        <v>0</v>
      </c>
      <c r="BD341" s="36">
        <f t="shared" si="70"/>
        <v>0</v>
      </c>
      <c r="BE341" s="15">
        <f t="shared" si="71"/>
        <v>0</v>
      </c>
      <c r="BF341" s="36">
        <f t="shared" si="64"/>
        <v>86709.53423431792</v>
      </c>
      <c r="BG341" s="36">
        <f t="shared" si="64"/>
        <v>18539.626037582708</v>
      </c>
      <c r="BH341" s="35">
        <f aca="true" t="shared" si="75" ref="BH341:BH404">IF(BE341&gt;0,1,0)</f>
        <v>0</v>
      </c>
    </row>
    <row r="342" spans="12:60" ht="20.25" customHeight="1">
      <c r="L342" s="64"/>
      <c r="M342" s="50">
        <v>324</v>
      </c>
      <c r="N342" s="36">
        <f t="shared" si="69"/>
        <v>105249.16027190063</v>
      </c>
      <c r="O342" s="36">
        <f t="shared" si="65"/>
        <v>86881.14685415666</v>
      </c>
      <c r="P342" s="36">
        <f t="shared" si="66"/>
        <v>18368.013417743972</v>
      </c>
      <c r="Q342" s="48">
        <f t="shared" si="74"/>
        <v>9193799.316847688</v>
      </c>
      <c r="R342" s="37"/>
      <c r="S342" s="65"/>
      <c r="T342" s="50">
        <v>54</v>
      </c>
      <c r="U342" s="36">
        <f>IF(X336&lt;0.01,0,U$312)</f>
        <v>0</v>
      </c>
      <c r="V342" s="36">
        <f>IF(U342=0,0,-PPMT($G$9/2,T342,MAX($G$8*2),$P$9))</f>
        <v>0</v>
      </c>
      <c r="W342" s="36">
        <f>IF(U342=0,0,-IPMT($G$9/2,T342,MAX($G$8*2),$P$9))</f>
        <v>0</v>
      </c>
      <c r="X342" s="36">
        <f>IF(X336&lt;0,0,X336-V342)</f>
        <v>0</v>
      </c>
      <c r="Y342" s="37"/>
      <c r="AY342" s="44">
        <f t="shared" si="73"/>
        <v>3.637978807091713E-12</v>
      </c>
      <c r="AZ342" s="35">
        <v>324</v>
      </c>
      <c r="BA342" s="39">
        <f t="shared" si="67"/>
        <v>0</v>
      </c>
      <c r="BB342" s="15">
        <f t="shared" si="68"/>
        <v>0</v>
      </c>
      <c r="BC342" s="15">
        <f t="shared" si="72"/>
        <v>0</v>
      </c>
      <c r="BD342" s="36">
        <f t="shared" si="70"/>
        <v>0</v>
      </c>
      <c r="BE342" s="15">
        <f t="shared" si="71"/>
        <v>0</v>
      </c>
      <c r="BF342" s="36">
        <f t="shared" si="64"/>
        <v>86881.14685415666</v>
      </c>
      <c r="BG342" s="36">
        <f t="shared" si="64"/>
        <v>18368.013417743972</v>
      </c>
      <c r="BH342" s="35">
        <f t="shared" si="75"/>
        <v>0</v>
      </c>
    </row>
    <row r="343" spans="12:60" ht="20.25" customHeight="1">
      <c r="L343" s="67" t="s">
        <v>64</v>
      </c>
      <c r="M343" s="50">
        <v>325</v>
      </c>
      <c r="N343" s="36">
        <f t="shared" si="69"/>
        <v>105249.16027190063</v>
      </c>
      <c r="O343" s="36">
        <f t="shared" si="65"/>
        <v>87053.09912397218</v>
      </c>
      <c r="P343" s="36">
        <f t="shared" si="66"/>
        <v>18196.061147928456</v>
      </c>
      <c r="Q343" s="48">
        <f t="shared" si="74"/>
        <v>9106746.217723716</v>
      </c>
      <c r="R343" s="37"/>
      <c r="S343" s="68" t="s">
        <v>64</v>
      </c>
      <c r="T343" s="50"/>
      <c r="U343" s="35"/>
      <c r="V343" s="36"/>
      <c r="W343" s="36"/>
      <c r="X343" s="35"/>
      <c r="Y343" s="38"/>
      <c r="AY343" s="44">
        <f t="shared" si="73"/>
        <v>0</v>
      </c>
      <c r="AZ343" s="35">
        <v>325</v>
      </c>
      <c r="BA343" s="39">
        <f t="shared" si="67"/>
        <v>0</v>
      </c>
      <c r="BB343" s="15">
        <f t="shared" si="68"/>
        <v>0</v>
      </c>
      <c r="BC343" s="15">
        <f t="shared" si="72"/>
        <v>0</v>
      </c>
      <c r="BD343" s="36">
        <f t="shared" si="70"/>
        <v>0</v>
      </c>
      <c r="BE343" s="15">
        <f t="shared" si="71"/>
        <v>0</v>
      </c>
      <c r="BF343" s="36">
        <f t="shared" si="64"/>
        <v>87053.09912397218</v>
      </c>
      <c r="BG343" s="36">
        <f t="shared" si="64"/>
        <v>18196.061147928456</v>
      </c>
      <c r="BH343" s="35">
        <f t="shared" si="75"/>
        <v>0</v>
      </c>
    </row>
    <row r="344" spans="12:60" ht="20.25" customHeight="1">
      <c r="L344" s="67"/>
      <c r="M344" s="50">
        <v>326</v>
      </c>
      <c r="N344" s="36">
        <f t="shared" si="69"/>
        <v>105249.16027190063</v>
      </c>
      <c r="O344" s="36">
        <f t="shared" si="65"/>
        <v>87225.39171598834</v>
      </c>
      <c r="P344" s="36">
        <f t="shared" si="66"/>
        <v>18023.768555912284</v>
      </c>
      <c r="Q344" s="48">
        <f t="shared" si="74"/>
        <v>9019520.826007728</v>
      </c>
      <c r="R344" s="37"/>
      <c r="S344" s="68"/>
      <c r="T344" s="50"/>
      <c r="U344" s="35"/>
      <c r="V344" s="36"/>
      <c r="W344" s="36"/>
      <c r="X344" s="35"/>
      <c r="Y344" s="38"/>
      <c r="AY344" s="44">
        <f t="shared" si="73"/>
        <v>7.275957614183426E-12</v>
      </c>
      <c r="AZ344" s="35">
        <v>326</v>
      </c>
      <c r="BA344" s="39">
        <f t="shared" si="67"/>
        <v>0</v>
      </c>
      <c r="BB344" s="15">
        <f t="shared" si="68"/>
        <v>0</v>
      </c>
      <c r="BC344" s="15">
        <f t="shared" si="72"/>
        <v>0</v>
      </c>
      <c r="BD344" s="36">
        <f t="shared" si="70"/>
        <v>0</v>
      </c>
      <c r="BE344" s="15">
        <f t="shared" si="71"/>
        <v>0</v>
      </c>
      <c r="BF344" s="36">
        <f t="shared" si="64"/>
        <v>87225.39171598834</v>
      </c>
      <c r="BG344" s="36">
        <f t="shared" si="64"/>
        <v>18023.768555912284</v>
      </c>
      <c r="BH344" s="35">
        <f t="shared" si="75"/>
        <v>0</v>
      </c>
    </row>
    <row r="345" spans="12:60" ht="20.25" customHeight="1">
      <c r="L345" s="67"/>
      <c r="M345" s="50">
        <v>327</v>
      </c>
      <c r="N345" s="36">
        <f t="shared" si="69"/>
        <v>105249.16027190063</v>
      </c>
      <c r="O345" s="36">
        <f t="shared" si="65"/>
        <v>87398.0253037596</v>
      </c>
      <c r="P345" s="36">
        <f t="shared" si="66"/>
        <v>17851.13496814104</v>
      </c>
      <c r="Q345" s="48">
        <f t="shared" si="74"/>
        <v>8932122.800703969</v>
      </c>
      <c r="R345" s="37"/>
      <c r="S345" s="68"/>
      <c r="T345" s="50"/>
      <c r="U345" s="35"/>
      <c r="V345" s="36"/>
      <c r="W345" s="36"/>
      <c r="X345" s="35"/>
      <c r="Y345" s="38"/>
      <c r="AY345" s="44">
        <f t="shared" si="73"/>
        <v>-3.637978807091713E-12</v>
      </c>
      <c r="AZ345" s="35">
        <v>327</v>
      </c>
      <c r="BA345" s="39">
        <f t="shared" si="67"/>
        <v>0</v>
      </c>
      <c r="BB345" s="15">
        <f t="shared" si="68"/>
        <v>0</v>
      </c>
      <c r="BC345" s="15">
        <f t="shared" si="72"/>
        <v>0</v>
      </c>
      <c r="BD345" s="36">
        <f t="shared" si="70"/>
        <v>0</v>
      </c>
      <c r="BE345" s="15">
        <f t="shared" si="71"/>
        <v>0</v>
      </c>
      <c r="BF345" s="36">
        <f t="shared" si="64"/>
        <v>87398.0253037596</v>
      </c>
      <c r="BG345" s="36">
        <f t="shared" si="64"/>
        <v>17851.13496814104</v>
      </c>
      <c r="BH345" s="35">
        <f t="shared" si="75"/>
        <v>0</v>
      </c>
    </row>
    <row r="346" spans="12:60" ht="20.25" customHeight="1">
      <c r="L346" s="67"/>
      <c r="M346" s="50">
        <v>328</v>
      </c>
      <c r="N346" s="36">
        <f t="shared" si="69"/>
        <v>105249.16027190063</v>
      </c>
      <c r="O346" s="36">
        <f t="shared" si="65"/>
        <v>87571.00056217327</v>
      </c>
      <c r="P346" s="36">
        <f t="shared" si="66"/>
        <v>17678.159709727366</v>
      </c>
      <c r="Q346" s="48">
        <f t="shared" si="74"/>
        <v>8844551.800141796</v>
      </c>
      <c r="R346" s="37"/>
      <c r="S346" s="68"/>
      <c r="T346" s="50"/>
      <c r="U346" s="35"/>
      <c r="V346" s="36"/>
      <c r="W346" s="36"/>
      <c r="X346" s="35"/>
      <c r="Y346" s="38"/>
      <c r="AY346" s="44">
        <f t="shared" si="73"/>
        <v>-3.637978807091713E-12</v>
      </c>
      <c r="AZ346" s="35">
        <v>328</v>
      </c>
      <c r="BA346" s="39">
        <f t="shared" si="67"/>
        <v>0</v>
      </c>
      <c r="BB346" s="15">
        <f t="shared" si="68"/>
        <v>0</v>
      </c>
      <c r="BC346" s="15">
        <f t="shared" si="72"/>
        <v>0</v>
      </c>
      <c r="BD346" s="36">
        <f t="shared" si="70"/>
        <v>0</v>
      </c>
      <c r="BE346" s="15">
        <f t="shared" si="71"/>
        <v>0</v>
      </c>
      <c r="BF346" s="36">
        <f aca="true" t="shared" si="76" ref="BF346:BG409">O346</f>
        <v>87571.00056217327</v>
      </c>
      <c r="BG346" s="36">
        <f t="shared" si="76"/>
        <v>17678.159709727366</v>
      </c>
      <c r="BH346" s="35">
        <f t="shared" si="75"/>
        <v>0</v>
      </c>
    </row>
    <row r="347" spans="12:60" ht="20.25" customHeight="1">
      <c r="L347" s="67"/>
      <c r="M347" s="50">
        <v>329</v>
      </c>
      <c r="N347" s="36">
        <f t="shared" si="69"/>
        <v>105249.16027190063</v>
      </c>
      <c r="O347" s="36">
        <f t="shared" si="65"/>
        <v>87744.31816745258</v>
      </c>
      <c r="P347" s="36">
        <f t="shared" si="66"/>
        <v>17504.842104448046</v>
      </c>
      <c r="Q347" s="48">
        <f t="shared" si="74"/>
        <v>8756807.481974345</v>
      </c>
      <c r="R347" s="37"/>
      <c r="S347" s="68"/>
      <c r="T347" s="50"/>
      <c r="U347" s="35"/>
      <c r="V347" s="36"/>
      <c r="W347" s="36"/>
      <c r="X347" s="35"/>
      <c r="Y347" s="38"/>
      <c r="AY347" s="44">
        <f t="shared" si="73"/>
        <v>3.637978807091713E-12</v>
      </c>
      <c r="AZ347" s="35">
        <v>329</v>
      </c>
      <c r="BA347" s="39">
        <f t="shared" si="67"/>
        <v>0</v>
      </c>
      <c r="BB347" s="15">
        <f t="shared" si="68"/>
        <v>0</v>
      </c>
      <c r="BC347" s="15">
        <f t="shared" si="72"/>
        <v>0</v>
      </c>
      <c r="BD347" s="36">
        <f t="shared" si="70"/>
        <v>0</v>
      </c>
      <c r="BE347" s="15">
        <f t="shared" si="71"/>
        <v>0</v>
      </c>
      <c r="BF347" s="36">
        <f t="shared" si="76"/>
        <v>87744.31816745258</v>
      </c>
      <c r="BG347" s="36">
        <f t="shared" si="76"/>
        <v>17504.842104448046</v>
      </c>
      <c r="BH347" s="35">
        <f t="shared" si="75"/>
        <v>0</v>
      </c>
    </row>
    <row r="348" spans="12:60" ht="20.25" customHeight="1">
      <c r="L348" s="67"/>
      <c r="M348" s="50">
        <v>330</v>
      </c>
      <c r="N348" s="36">
        <f t="shared" si="69"/>
        <v>105249.16027190063</v>
      </c>
      <c r="O348" s="36">
        <f t="shared" si="65"/>
        <v>87917.97879715901</v>
      </c>
      <c r="P348" s="36">
        <f t="shared" si="66"/>
        <v>17331.18147474162</v>
      </c>
      <c r="Q348" s="48">
        <f t="shared" si="74"/>
        <v>8668889.503177186</v>
      </c>
      <c r="R348" s="37"/>
      <c r="S348" s="68"/>
      <c r="T348" s="50">
        <v>55</v>
      </c>
      <c r="U348" s="36">
        <f>IF(X342&lt;0.01,0,U$306)</f>
        <v>0</v>
      </c>
      <c r="V348" s="36">
        <f>IF(U348=0,0,-PPMT($G$9/2,T348,MAX($G$8*2),$P$9))</f>
        <v>0</v>
      </c>
      <c r="W348" s="36">
        <f>IF(U348=0,0,-IPMT($G$9/2,T348,MAX($G$8*2),$P$9))</f>
        <v>0</v>
      </c>
      <c r="X348" s="36">
        <f>IF(X342&lt;0,0,X342-V348)</f>
        <v>0</v>
      </c>
      <c r="Y348" s="37"/>
      <c r="AY348" s="44">
        <f t="shared" si="73"/>
        <v>0</v>
      </c>
      <c r="AZ348" s="35">
        <v>330</v>
      </c>
      <c r="BA348" s="39">
        <f t="shared" si="67"/>
        <v>0</v>
      </c>
      <c r="BB348" s="15">
        <f t="shared" si="68"/>
        <v>0</v>
      </c>
      <c r="BC348" s="15">
        <f t="shared" si="72"/>
        <v>0</v>
      </c>
      <c r="BD348" s="36">
        <f t="shared" si="70"/>
        <v>0</v>
      </c>
      <c r="BE348" s="15">
        <f t="shared" si="71"/>
        <v>0</v>
      </c>
      <c r="BF348" s="36">
        <f t="shared" si="76"/>
        <v>87917.97879715901</v>
      </c>
      <c r="BG348" s="36">
        <f t="shared" si="76"/>
        <v>17331.18147474162</v>
      </c>
      <c r="BH348" s="35">
        <f t="shared" si="75"/>
        <v>0</v>
      </c>
    </row>
    <row r="349" spans="12:60" ht="20.25" customHeight="1">
      <c r="L349" s="67"/>
      <c r="M349" s="50">
        <v>331</v>
      </c>
      <c r="N349" s="36">
        <f t="shared" si="69"/>
        <v>105249.16027190063</v>
      </c>
      <c r="O349" s="36">
        <f t="shared" si="65"/>
        <v>88091.98313019503</v>
      </c>
      <c r="P349" s="36">
        <f t="shared" si="66"/>
        <v>17157.177141705604</v>
      </c>
      <c r="Q349" s="48">
        <f t="shared" si="74"/>
        <v>8580797.520046992</v>
      </c>
      <c r="R349" s="37"/>
      <c r="S349" s="68"/>
      <c r="T349" s="50"/>
      <c r="U349" s="35"/>
      <c r="V349" s="36"/>
      <c r="W349" s="36"/>
      <c r="X349" s="35"/>
      <c r="Y349" s="38"/>
      <c r="AY349" s="44">
        <f t="shared" si="73"/>
        <v>-3.637978807091713E-12</v>
      </c>
      <c r="AZ349" s="35">
        <v>331</v>
      </c>
      <c r="BA349" s="39">
        <f t="shared" si="67"/>
        <v>0</v>
      </c>
      <c r="BB349" s="15">
        <f t="shared" si="68"/>
        <v>0</v>
      </c>
      <c r="BC349" s="15">
        <f t="shared" si="72"/>
        <v>0</v>
      </c>
      <c r="BD349" s="36">
        <f t="shared" si="70"/>
        <v>0</v>
      </c>
      <c r="BE349" s="15">
        <f t="shared" si="71"/>
        <v>0</v>
      </c>
      <c r="BF349" s="36">
        <f t="shared" si="76"/>
        <v>88091.98313019503</v>
      </c>
      <c r="BG349" s="36">
        <f t="shared" si="76"/>
        <v>17157.177141705604</v>
      </c>
      <c r="BH349" s="35">
        <f t="shared" si="75"/>
        <v>0</v>
      </c>
    </row>
    <row r="350" spans="12:60" ht="20.25" customHeight="1">
      <c r="L350" s="67"/>
      <c r="M350" s="50">
        <v>332</v>
      </c>
      <c r="N350" s="36">
        <f t="shared" si="69"/>
        <v>105249.16027190063</v>
      </c>
      <c r="O350" s="36">
        <f t="shared" si="65"/>
        <v>88266.33184680688</v>
      </c>
      <c r="P350" s="36">
        <f t="shared" si="66"/>
        <v>16982.82842509376</v>
      </c>
      <c r="Q350" s="48">
        <f t="shared" si="74"/>
        <v>8492531.188200185</v>
      </c>
      <c r="R350" s="37"/>
      <c r="S350" s="68"/>
      <c r="T350" s="50"/>
      <c r="U350" s="35"/>
      <c r="V350" s="36"/>
      <c r="W350" s="36"/>
      <c r="X350" s="35"/>
      <c r="Y350" s="38"/>
      <c r="AY350" s="44">
        <f t="shared" si="73"/>
        <v>-3.637978807091713E-12</v>
      </c>
      <c r="AZ350" s="35">
        <v>332</v>
      </c>
      <c r="BA350" s="39">
        <f t="shared" si="67"/>
        <v>0</v>
      </c>
      <c r="BB350" s="15">
        <f t="shared" si="68"/>
        <v>0</v>
      </c>
      <c r="BC350" s="15">
        <f t="shared" si="72"/>
        <v>0</v>
      </c>
      <c r="BD350" s="36">
        <f t="shared" si="70"/>
        <v>0</v>
      </c>
      <c r="BE350" s="15">
        <f t="shared" si="71"/>
        <v>0</v>
      </c>
      <c r="BF350" s="36">
        <f t="shared" si="76"/>
        <v>88266.33184680688</v>
      </c>
      <c r="BG350" s="36">
        <f t="shared" si="76"/>
        <v>16982.82842509376</v>
      </c>
      <c r="BH350" s="35">
        <f t="shared" si="75"/>
        <v>0</v>
      </c>
    </row>
    <row r="351" spans="12:60" ht="20.25" customHeight="1">
      <c r="L351" s="67"/>
      <c r="M351" s="50">
        <v>333</v>
      </c>
      <c r="N351" s="36">
        <f t="shared" si="69"/>
        <v>105249.16027190063</v>
      </c>
      <c r="O351" s="36">
        <f aca="true" t="shared" si="77" ref="O351:O414">IF(N351=0,0,-PPMT($G$9/12,M351,MAX($G$8*12),$P$7))</f>
        <v>88441.025628587</v>
      </c>
      <c r="P351" s="36">
        <f aca="true" t="shared" si="78" ref="P351:P414">IF(N351=0,0,-IPMT($G$9/12,M351,MAX($G$8*12),$P$7))</f>
        <v>16808.13464331363</v>
      </c>
      <c r="Q351" s="48">
        <f t="shared" si="74"/>
        <v>8404090.162571598</v>
      </c>
      <c r="R351" s="37"/>
      <c r="S351" s="68"/>
      <c r="T351" s="50"/>
      <c r="U351" s="35"/>
      <c r="V351" s="36"/>
      <c r="W351" s="36"/>
      <c r="X351" s="35"/>
      <c r="Y351" s="38"/>
      <c r="AY351" s="44">
        <f t="shared" si="73"/>
        <v>3.637978807091713E-12</v>
      </c>
      <c r="AZ351" s="35">
        <v>333</v>
      </c>
      <c r="BA351" s="39">
        <f aca="true" t="shared" si="79" ref="BA351:BA414">IF($F$19=AZ351,1,0)</f>
        <v>0</v>
      </c>
      <c r="BB351" s="15">
        <f t="shared" si="68"/>
        <v>0</v>
      </c>
      <c r="BC351" s="15">
        <f t="shared" si="72"/>
        <v>0</v>
      </c>
      <c r="BD351" s="36">
        <f t="shared" si="70"/>
        <v>0</v>
      </c>
      <c r="BE351" s="15">
        <f t="shared" si="71"/>
        <v>0</v>
      </c>
      <c r="BF351" s="36">
        <f t="shared" si="76"/>
        <v>88441.025628587</v>
      </c>
      <c r="BG351" s="36">
        <f t="shared" si="76"/>
        <v>16808.13464331363</v>
      </c>
      <c r="BH351" s="35">
        <f t="shared" si="75"/>
        <v>0</v>
      </c>
    </row>
    <row r="352" spans="12:60" ht="20.25" customHeight="1">
      <c r="L352" s="67"/>
      <c r="M352" s="50">
        <v>334</v>
      </c>
      <c r="N352" s="36">
        <f t="shared" si="69"/>
        <v>105249.16027190063</v>
      </c>
      <c r="O352" s="36">
        <f t="shared" si="77"/>
        <v>88616.06515847692</v>
      </c>
      <c r="P352" s="36">
        <f t="shared" si="78"/>
        <v>16633.095113423715</v>
      </c>
      <c r="Q352" s="48">
        <f t="shared" si="74"/>
        <v>8315474.097413121</v>
      </c>
      <c r="R352" s="37"/>
      <c r="S352" s="68"/>
      <c r="T352" s="50"/>
      <c r="U352" s="35"/>
      <c r="V352" s="36"/>
      <c r="W352" s="36"/>
      <c r="X352" s="35"/>
      <c r="Y352" s="38"/>
      <c r="AY352" s="44">
        <f t="shared" si="73"/>
        <v>-3.637978807091713E-12</v>
      </c>
      <c r="AZ352" s="35">
        <v>334</v>
      </c>
      <c r="BA352" s="39">
        <f t="shared" si="79"/>
        <v>0</v>
      </c>
      <c r="BB352" s="15">
        <f aca="true" t="shared" si="80" ref="BB352:BB415">IF(BA352=1,$F$18,IF(BB351&gt;0,BD351,0))</f>
        <v>0</v>
      </c>
      <c r="BC352" s="15">
        <f t="shared" si="72"/>
        <v>0</v>
      </c>
      <c r="BD352" s="36">
        <f t="shared" si="70"/>
        <v>0</v>
      </c>
      <c r="BE352" s="15">
        <f t="shared" si="71"/>
        <v>0</v>
      </c>
      <c r="BF352" s="36">
        <f t="shared" si="76"/>
        <v>88616.06515847692</v>
      </c>
      <c r="BG352" s="36">
        <f t="shared" si="76"/>
        <v>16633.095113423715</v>
      </c>
      <c r="BH352" s="35">
        <f t="shared" si="75"/>
        <v>0</v>
      </c>
    </row>
    <row r="353" spans="12:60" ht="20.25" customHeight="1">
      <c r="L353" s="67"/>
      <c r="M353" s="50">
        <v>335</v>
      </c>
      <c r="N353" s="36">
        <f aca="true" t="shared" si="81" ref="N353:N416">IF(Q352&lt;1,0,N352)</f>
        <v>105249.16027190063</v>
      </c>
      <c r="O353" s="36">
        <f t="shared" si="77"/>
        <v>88791.45112076974</v>
      </c>
      <c r="P353" s="36">
        <f t="shared" si="78"/>
        <v>16457.709151130894</v>
      </c>
      <c r="Q353" s="48">
        <f t="shared" si="74"/>
        <v>8226682.646292351</v>
      </c>
      <c r="R353" s="37"/>
      <c r="S353" s="68"/>
      <c r="T353" s="50"/>
      <c r="U353" s="35"/>
      <c r="V353" s="36"/>
      <c r="W353" s="36"/>
      <c r="X353" s="35"/>
      <c r="Y353" s="38"/>
      <c r="AY353" s="44">
        <f t="shared" si="73"/>
        <v>3.637978807091713E-12</v>
      </c>
      <c r="AZ353" s="35">
        <v>335</v>
      </c>
      <c r="BA353" s="39">
        <f t="shared" si="79"/>
        <v>0</v>
      </c>
      <c r="BB353" s="15">
        <f t="shared" si="80"/>
        <v>0</v>
      </c>
      <c r="BC353" s="15">
        <f t="shared" si="72"/>
        <v>0</v>
      </c>
      <c r="BD353" s="36">
        <f t="shared" si="70"/>
        <v>0</v>
      </c>
      <c r="BE353" s="15">
        <f t="shared" si="71"/>
        <v>0</v>
      </c>
      <c r="BF353" s="36">
        <f t="shared" si="76"/>
        <v>88791.45112076974</v>
      </c>
      <c r="BG353" s="36">
        <f t="shared" si="76"/>
        <v>16457.709151130894</v>
      </c>
      <c r="BH353" s="35">
        <f t="shared" si="75"/>
        <v>0</v>
      </c>
    </row>
    <row r="354" spans="12:60" ht="20.25" customHeight="1">
      <c r="L354" s="67"/>
      <c r="M354" s="50">
        <v>336</v>
      </c>
      <c r="N354" s="36">
        <f t="shared" si="81"/>
        <v>105249.16027190063</v>
      </c>
      <c r="O354" s="36">
        <f t="shared" si="77"/>
        <v>88967.18420111292</v>
      </c>
      <c r="P354" s="36">
        <f t="shared" si="78"/>
        <v>16281.976070787714</v>
      </c>
      <c r="Q354" s="48">
        <f t="shared" si="74"/>
        <v>8137715.462091238</v>
      </c>
      <c r="R354" s="37"/>
      <c r="S354" s="68"/>
      <c r="T354" s="50">
        <v>56</v>
      </c>
      <c r="U354" s="36">
        <f>IF(X348&lt;0.01,0,U$312)</f>
        <v>0</v>
      </c>
      <c r="V354" s="36">
        <f>IF(U354=0,0,-PPMT($G$9/2,T354,MAX($G$8*2),$P$9))</f>
        <v>0</v>
      </c>
      <c r="W354" s="36">
        <f>IF(U354=0,0,-IPMT($G$9/2,T354,MAX($G$8*2),$P$9))</f>
        <v>0</v>
      </c>
      <c r="X354" s="36">
        <f>IF(X348&lt;0,0,X348-V354)</f>
        <v>0</v>
      </c>
      <c r="Y354" s="37"/>
      <c r="AY354" s="44">
        <f t="shared" si="73"/>
        <v>0</v>
      </c>
      <c r="AZ354" s="35">
        <v>336</v>
      </c>
      <c r="BA354" s="39">
        <f t="shared" si="79"/>
        <v>0</v>
      </c>
      <c r="BB354" s="15">
        <f t="shared" si="80"/>
        <v>0</v>
      </c>
      <c r="BC354" s="15">
        <f t="shared" si="72"/>
        <v>0</v>
      </c>
      <c r="BD354" s="36">
        <f t="shared" si="70"/>
        <v>0</v>
      </c>
      <c r="BE354" s="15">
        <f t="shared" si="71"/>
        <v>0</v>
      </c>
      <c r="BF354" s="36">
        <f t="shared" si="76"/>
        <v>88967.18420111292</v>
      </c>
      <c r="BG354" s="36">
        <f t="shared" si="76"/>
        <v>16281.976070787714</v>
      </c>
      <c r="BH354" s="35">
        <f t="shared" si="75"/>
        <v>0</v>
      </c>
    </row>
    <row r="355" spans="12:60" ht="20.25" customHeight="1">
      <c r="L355" s="64" t="s">
        <v>65</v>
      </c>
      <c r="M355" s="50">
        <v>337</v>
      </c>
      <c r="N355" s="36">
        <f t="shared" si="81"/>
        <v>105249.16027190063</v>
      </c>
      <c r="O355" s="36">
        <f t="shared" si="77"/>
        <v>89143.26508651095</v>
      </c>
      <c r="P355" s="36">
        <f t="shared" si="78"/>
        <v>16105.89518538969</v>
      </c>
      <c r="Q355" s="48">
        <f t="shared" si="74"/>
        <v>8048572.197004727</v>
      </c>
      <c r="R355" s="37"/>
      <c r="S355" s="65" t="s">
        <v>65</v>
      </c>
      <c r="T355" s="50"/>
      <c r="U355" s="35"/>
      <c r="V355" s="36"/>
      <c r="W355" s="36"/>
      <c r="X355" s="35"/>
      <c r="Y355" s="38"/>
      <c r="AY355" s="44">
        <f t="shared" si="73"/>
        <v>-3.637978807091713E-12</v>
      </c>
      <c r="AZ355" s="35">
        <v>337</v>
      </c>
      <c r="BA355" s="39">
        <f t="shared" si="79"/>
        <v>0</v>
      </c>
      <c r="BB355" s="15">
        <f t="shared" si="80"/>
        <v>0</v>
      </c>
      <c r="BC355" s="15">
        <f t="shared" si="72"/>
        <v>0</v>
      </c>
      <c r="BD355" s="36">
        <f t="shared" si="70"/>
        <v>0</v>
      </c>
      <c r="BE355" s="15">
        <f t="shared" si="71"/>
        <v>0</v>
      </c>
      <c r="BF355" s="36">
        <f t="shared" si="76"/>
        <v>89143.26508651095</v>
      </c>
      <c r="BG355" s="36">
        <f t="shared" si="76"/>
        <v>16105.89518538969</v>
      </c>
      <c r="BH355" s="35">
        <f t="shared" si="75"/>
        <v>0</v>
      </c>
    </row>
    <row r="356" spans="12:60" ht="20.25" customHeight="1">
      <c r="L356" s="64"/>
      <c r="M356" s="50">
        <v>338</v>
      </c>
      <c r="N356" s="36">
        <f t="shared" si="81"/>
        <v>105249.16027190063</v>
      </c>
      <c r="O356" s="36">
        <f t="shared" si="77"/>
        <v>89319.694465328</v>
      </c>
      <c r="P356" s="36">
        <f t="shared" si="78"/>
        <v>15929.46580657264</v>
      </c>
      <c r="Q356" s="48">
        <f t="shared" si="74"/>
        <v>7959252.502539399</v>
      </c>
      <c r="R356" s="37"/>
      <c r="S356" s="65"/>
      <c r="T356" s="50"/>
      <c r="U356" s="35"/>
      <c r="V356" s="36"/>
      <c r="W356" s="36"/>
      <c r="X356" s="35"/>
      <c r="Y356" s="38"/>
      <c r="AY356" s="44">
        <f t="shared" si="73"/>
        <v>0</v>
      </c>
      <c r="AZ356" s="35">
        <v>338</v>
      </c>
      <c r="BA356" s="39">
        <f t="shared" si="79"/>
        <v>0</v>
      </c>
      <c r="BB356" s="15">
        <f t="shared" si="80"/>
        <v>0</v>
      </c>
      <c r="BC356" s="15">
        <f t="shared" si="72"/>
        <v>0</v>
      </c>
      <c r="BD356" s="36">
        <f t="shared" si="70"/>
        <v>0</v>
      </c>
      <c r="BE356" s="15">
        <f t="shared" si="71"/>
        <v>0</v>
      </c>
      <c r="BF356" s="36">
        <f t="shared" si="76"/>
        <v>89319.694465328</v>
      </c>
      <c r="BG356" s="36">
        <f t="shared" si="76"/>
        <v>15929.46580657264</v>
      </c>
      <c r="BH356" s="35">
        <f t="shared" si="75"/>
        <v>0</v>
      </c>
    </row>
    <row r="357" spans="12:60" ht="20.25" customHeight="1">
      <c r="L357" s="64"/>
      <c r="M357" s="50">
        <v>339</v>
      </c>
      <c r="N357" s="36">
        <f t="shared" si="81"/>
        <v>105249.16027190063</v>
      </c>
      <c r="O357" s="36">
        <f t="shared" si="77"/>
        <v>89496.47302729065</v>
      </c>
      <c r="P357" s="36">
        <f t="shared" si="78"/>
        <v>15752.68724460999</v>
      </c>
      <c r="Q357" s="48">
        <f t="shared" si="74"/>
        <v>7869756.029512108</v>
      </c>
      <c r="R357" s="37"/>
      <c r="S357" s="65"/>
      <c r="T357" s="50"/>
      <c r="U357" s="35"/>
      <c r="V357" s="36"/>
      <c r="W357" s="36"/>
      <c r="X357" s="35"/>
      <c r="Y357" s="38"/>
      <c r="AY357" s="44">
        <f t="shared" si="73"/>
        <v>-1.8189894035458565E-12</v>
      </c>
      <c r="AZ357" s="35">
        <v>339</v>
      </c>
      <c r="BA357" s="39">
        <f t="shared" si="79"/>
        <v>0</v>
      </c>
      <c r="BB357" s="15">
        <f t="shared" si="80"/>
        <v>0</v>
      </c>
      <c r="BC357" s="15">
        <f t="shared" si="72"/>
        <v>0</v>
      </c>
      <c r="BD357" s="36">
        <f t="shared" si="70"/>
        <v>0</v>
      </c>
      <c r="BE357" s="15">
        <f t="shared" si="71"/>
        <v>0</v>
      </c>
      <c r="BF357" s="36">
        <f t="shared" si="76"/>
        <v>89496.47302729065</v>
      </c>
      <c r="BG357" s="36">
        <f t="shared" si="76"/>
        <v>15752.68724460999</v>
      </c>
      <c r="BH357" s="35">
        <f t="shared" si="75"/>
        <v>0</v>
      </c>
    </row>
    <row r="358" spans="12:60" ht="20.25" customHeight="1">
      <c r="L358" s="64"/>
      <c r="M358" s="50">
        <v>340</v>
      </c>
      <c r="N358" s="36">
        <f t="shared" si="81"/>
        <v>105249.16027190063</v>
      </c>
      <c r="O358" s="36">
        <f t="shared" si="77"/>
        <v>89673.60146349046</v>
      </c>
      <c r="P358" s="36">
        <f t="shared" si="78"/>
        <v>15575.558808410176</v>
      </c>
      <c r="Q358" s="48">
        <f t="shared" si="74"/>
        <v>7780082.428048618</v>
      </c>
      <c r="R358" s="37"/>
      <c r="S358" s="65"/>
      <c r="T358" s="50"/>
      <c r="U358" s="35"/>
      <c r="V358" s="36"/>
      <c r="W358" s="36"/>
      <c r="X358" s="35"/>
      <c r="Y358" s="38"/>
      <c r="AY358" s="44">
        <f t="shared" si="73"/>
        <v>0</v>
      </c>
      <c r="AZ358" s="35">
        <v>340</v>
      </c>
      <c r="BA358" s="39">
        <f t="shared" si="79"/>
        <v>0</v>
      </c>
      <c r="BB358" s="15">
        <f t="shared" si="80"/>
        <v>0</v>
      </c>
      <c r="BC358" s="15">
        <f t="shared" si="72"/>
        <v>0</v>
      </c>
      <c r="BD358" s="36">
        <f t="shared" si="70"/>
        <v>0</v>
      </c>
      <c r="BE358" s="15">
        <f t="shared" si="71"/>
        <v>0</v>
      </c>
      <c r="BF358" s="36">
        <f t="shared" si="76"/>
        <v>89673.60146349046</v>
      </c>
      <c r="BG358" s="36">
        <f t="shared" si="76"/>
        <v>15575.558808410176</v>
      </c>
      <c r="BH358" s="35">
        <f t="shared" si="75"/>
        <v>0</v>
      </c>
    </row>
    <row r="359" spans="12:60" ht="20.25" customHeight="1">
      <c r="L359" s="64"/>
      <c r="M359" s="50">
        <v>341</v>
      </c>
      <c r="N359" s="36">
        <f t="shared" si="81"/>
        <v>105249.16027190063</v>
      </c>
      <c r="O359" s="36">
        <f t="shared" si="77"/>
        <v>89851.08046638696</v>
      </c>
      <c r="P359" s="36">
        <f t="shared" si="78"/>
        <v>15398.079805513673</v>
      </c>
      <c r="Q359" s="48">
        <f t="shared" si="74"/>
        <v>7690231.347582231</v>
      </c>
      <c r="R359" s="37"/>
      <c r="S359" s="65"/>
      <c r="T359" s="50"/>
      <c r="U359" s="35"/>
      <c r="V359" s="36"/>
      <c r="W359" s="36"/>
      <c r="X359" s="35"/>
      <c r="Y359" s="38"/>
      <c r="AY359" s="44">
        <f t="shared" si="73"/>
        <v>-3.637978807091713E-12</v>
      </c>
      <c r="AZ359" s="35">
        <v>341</v>
      </c>
      <c r="BA359" s="39">
        <f t="shared" si="79"/>
        <v>0</v>
      </c>
      <c r="BB359" s="15">
        <f t="shared" si="80"/>
        <v>0</v>
      </c>
      <c r="BC359" s="15">
        <f t="shared" si="72"/>
        <v>0</v>
      </c>
      <c r="BD359" s="36">
        <f t="shared" si="70"/>
        <v>0</v>
      </c>
      <c r="BE359" s="15">
        <f t="shared" si="71"/>
        <v>0</v>
      </c>
      <c r="BF359" s="36">
        <f t="shared" si="76"/>
        <v>89851.08046638696</v>
      </c>
      <c r="BG359" s="36">
        <f t="shared" si="76"/>
        <v>15398.079805513673</v>
      </c>
      <c r="BH359" s="35">
        <f t="shared" si="75"/>
        <v>0</v>
      </c>
    </row>
    <row r="360" spans="12:60" ht="20.25" customHeight="1">
      <c r="L360" s="64"/>
      <c r="M360" s="50">
        <v>342</v>
      </c>
      <c r="N360" s="36">
        <f t="shared" si="81"/>
        <v>105249.16027190063</v>
      </c>
      <c r="O360" s="36">
        <f t="shared" si="77"/>
        <v>90028.91072981</v>
      </c>
      <c r="P360" s="36">
        <f t="shared" si="78"/>
        <v>15220.24954209064</v>
      </c>
      <c r="Q360" s="48">
        <f t="shared" si="74"/>
        <v>7600202.436852422</v>
      </c>
      <c r="R360" s="37"/>
      <c r="S360" s="65"/>
      <c r="T360" s="50">
        <v>57</v>
      </c>
      <c r="U360" s="36">
        <f>IF(X354&lt;0.01,0,U$306)</f>
        <v>0</v>
      </c>
      <c r="V360" s="36">
        <f>IF(U360=0,0,-PPMT($G$9/2,T360,MAX($G$8*2),$P$9))</f>
        <v>0</v>
      </c>
      <c r="W360" s="36">
        <f>IF(U360=0,0,-IPMT($G$9/2,T360,MAX($G$8*2),$P$9))</f>
        <v>0</v>
      </c>
      <c r="X360" s="36">
        <f>IF(X354&lt;0,0,X354-V360)</f>
        <v>0</v>
      </c>
      <c r="Y360" s="37"/>
      <c r="AY360" s="44">
        <f t="shared" si="73"/>
        <v>-5.4569682106375694E-12</v>
      </c>
      <c r="AZ360" s="35">
        <v>342</v>
      </c>
      <c r="BA360" s="39">
        <f t="shared" si="79"/>
        <v>0</v>
      </c>
      <c r="BB360" s="15">
        <f t="shared" si="80"/>
        <v>0</v>
      </c>
      <c r="BC360" s="15">
        <f t="shared" si="72"/>
        <v>0</v>
      </c>
      <c r="BD360" s="36">
        <f t="shared" si="70"/>
        <v>0</v>
      </c>
      <c r="BE360" s="15">
        <f t="shared" si="71"/>
        <v>0</v>
      </c>
      <c r="BF360" s="36">
        <f t="shared" si="76"/>
        <v>90028.91072981</v>
      </c>
      <c r="BG360" s="36">
        <f t="shared" si="76"/>
        <v>15220.24954209064</v>
      </c>
      <c r="BH360" s="35">
        <f t="shared" si="75"/>
        <v>0</v>
      </c>
    </row>
    <row r="361" spans="12:60" ht="20.25" customHeight="1">
      <c r="L361" s="64"/>
      <c r="M361" s="50">
        <v>343</v>
      </c>
      <c r="N361" s="36">
        <f t="shared" si="81"/>
        <v>105249.16027190063</v>
      </c>
      <c r="O361" s="36">
        <f t="shared" si="77"/>
        <v>90207.09294896277</v>
      </c>
      <c r="P361" s="36">
        <f t="shared" si="78"/>
        <v>15042.067322937859</v>
      </c>
      <c r="Q361" s="48">
        <f t="shared" si="74"/>
        <v>7509995.343903459</v>
      </c>
      <c r="R361" s="37"/>
      <c r="S361" s="65"/>
      <c r="T361" s="50"/>
      <c r="U361" s="35"/>
      <c r="V361" s="36"/>
      <c r="W361" s="36"/>
      <c r="X361" s="35"/>
      <c r="Y361" s="38"/>
      <c r="AY361" s="44">
        <f t="shared" si="73"/>
        <v>0</v>
      </c>
      <c r="AZ361" s="35">
        <v>343</v>
      </c>
      <c r="BA361" s="39">
        <f t="shared" si="79"/>
        <v>0</v>
      </c>
      <c r="BB361" s="15">
        <f t="shared" si="80"/>
        <v>0</v>
      </c>
      <c r="BC361" s="15">
        <f t="shared" si="72"/>
        <v>0</v>
      </c>
      <c r="BD361" s="36">
        <f t="shared" si="70"/>
        <v>0</v>
      </c>
      <c r="BE361" s="15">
        <f t="shared" si="71"/>
        <v>0</v>
      </c>
      <c r="BF361" s="36">
        <f t="shared" si="76"/>
        <v>90207.09294896277</v>
      </c>
      <c r="BG361" s="36">
        <f t="shared" si="76"/>
        <v>15042.067322937859</v>
      </c>
      <c r="BH361" s="35">
        <f t="shared" si="75"/>
        <v>0</v>
      </c>
    </row>
    <row r="362" spans="12:60" ht="20.25" customHeight="1">
      <c r="L362" s="64"/>
      <c r="M362" s="50">
        <v>344</v>
      </c>
      <c r="N362" s="36">
        <f t="shared" si="81"/>
        <v>105249.16027190063</v>
      </c>
      <c r="O362" s="36">
        <f t="shared" si="77"/>
        <v>90385.62782042424</v>
      </c>
      <c r="P362" s="36">
        <f t="shared" si="78"/>
        <v>14863.532451476394</v>
      </c>
      <c r="Q362" s="48">
        <f t="shared" si="74"/>
        <v>7419609.716083035</v>
      </c>
      <c r="R362" s="37"/>
      <c r="S362" s="65"/>
      <c r="T362" s="50"/>
      <c r="U362" s="35"/>
      <c r="V362" s="36"/>
      <c r="W362" s="36"/>
      <c r="X362" s="35"/>
      <c r="Y362" s="38"/>
      <c r="AY362" s="44">
        <f t="shared" si="73"/>
        <v>-1.8189894035458565E-12</v>
      </c>
      <c r="AZ362" s="35">
        <v>344</v>
      </c>
      <c r="BA362" s="39">
        <f t="shared" si="79"/>
        <v>0</v>
      </c>
      <c r="BB362" s="15">
        <f t="shared" si="80"/>
        <v>0</v>
      </c>
      <c r="BC362" s="15">
        <f t="shared" si="72"/>
        <v>0</v>
      </c>
      <c r="BD362" s="36">
        <f t="shared" si="70"/>
        <v>0</v>
      </c>
      <c r="BE362" s="15">
        <f t="shared" si="71"/>
        <v>0</v>
      </c>
      <c r="BF362" s="36">
        <f t="shared" si="76"/>
        <v>90385.62782042424</v>
      </c>
      <c r="BG362" s="36">
        <f t="shared" si="76"/>
        <v>14863.532451476394</v>
      </c>
      <c r="BH362" s="35">
        <f t="shared" si="75"/>
        <v>0</v>
      </c>
    </row>
    <row r="363" spans="12:60" ht="20.25" customHeight="1">
      <c r="L363" s="64"/>
      <c r="M363" s="50">
        <v>345</v>
      </c>
      <c r="N363" s="36">
        <f t="shared" si="81"/>
        <v>105249.16027190063</v>
      </c>
      <c r="O363" s="36">
        <f t="shared" si="77"/>
        <v>90564.51604215217</v>
      </c>
      <c r="P363" s="36">
        <f t="shared" si="78"/>
        <v>14684.644229748455</v>
      </c>
      <c r="Q363" s="48">
        <f t="shared" si="74"/>
        <v>7329045.200040882</v>
      </c>
      <c r="R363" s="37"/>
      <c r="S363" s="65"/>
      <c r="T363" s="50"/>
      <c r="U363" s="35"/>
      <c r="V363" s="36"/>
      <c r="W363" s="36"/>
      <c r="X363" s="35"/>
      <c r="Y363" s="38"/>
      <c r="AY363" s="44">
        <f t="shared" si="73"/>
        <v>5.4569682106375694E-12</v>
      </c>
      <c r="AZ363" s="35">
        <v>345</v>
      </c>
      <c r="BA363" s="39">
        <f t="shared" si="79"/>
        <v>0</v>
      </c>
      <c r="BB363" s="15">
        <f t="shared" si="80"/>
        <v>0</v>
      </c>
      <c r="BC363" s="15">
        <f t="shared" si="72"/>
        <v>0</v>
      </c>
      <c r="BD363" s="36">
        <f t="shared" si="70"/>
        <v>0</v>
      </c>
      <c r="BE363" s="15">
        <f t="shared" si="71"/>
        <v>0</v>
      </c>
      <c r="BF363" s="36">
        <f t="shared" si="76"/>
        <v>90564.51604215217</v>
      </c>
      <c r="BG363" s="36">
        <f t="shared" si="76"/>
        <v>14684.644229748455</v>
      </c>
      <c r="BH363" s="35">
        <f t="shared" si="75"/>
        <v>0</v>
      </c>
    </row>
    <row r="364" spans="12:60" ht="20.25" customHeight="1">
      <c r="L364" s="64"/>
      <c r="M364" s="50">
        <v>346</v>
      </c>
      <c r="N364" s="36">
        <f t="shared" si="81"/>
        <v>105249.16027190063</v>
      </c>
      <c r="O364" s="36">
        <f t="shared" si="77"/>
        <v>90743.75831348557</v>
      </c>
      <c r="P364" s="36">
        <f t="shared" si="78"/>
        <v>14505.401958415063</v>
      </c>
      <c r="Q364" s="48">
        <f t="shared" si="74"/>
        <v>7238301.441727397</v>
      </c>
      <c r="R364" s="37"/>
      <c r="S364" s="65"/>
      <c r="T364" s="50"/>
      <c r="U364" s="35"/>
      <c r="V364" s="36"/>
      <c r="W364" s="36"/>
      <c r="X364" s="35"/>
      <c r="Y364" s="38"/>
      <c r="AY364" s="44">
        <f t="shared" si="73"/>
        <v>3.637978807091713E-12</v>
      </c>
      <c r="AZ364" s="35">
        <v>346</v>
      </c>
      <c r="BA364" s="39">
        <f t="shared" si="79"/>
        <v>0</v>
      </c>
      <c r="BB364" s="15">
        <f t="shared" si="80"/>
        <v>0</v>
      </c>
      <c r="BC364" s="15">
        <f t="shared" si="72"/>
        <v>0</v>
      </c>
      <c r="BD364" s="36">
        <f t="shared" si="70"/>
        <v>0</v>
      </c>
      <c r="BE364" s="15">
        <f t="shared" si="71"/>
        <v>0</v>
      </c>
      <c r="BF364" s="36">
        <f t="shared" si="76"/>
        <v>90743.75831348557</v>
      </c>
      <c r="BG364" s="36">
        <f t="shared" si="76"/>
        <v>14505.401958415063</v>
      </c>
      <c r="BH364" s="35">
        <f t="shared" si="75"/>
        <v>0</v>
      </c>
    </row>
    <row r="365" spans="12:60" ht="20.25" customHeight="1">
      <c r="L365" s="64"/>
      <c r="M365" s="50">
        <v>347</v>
      </c>
      <c r="N365" s="36">
        <f t="shared" si="81"/>
        <v>105249.16027190063</v>
      </c>
      <c r="O365" s="36">
        <f t="shared" si="77"/>
        <v>90923.35533514769</v>
      </c>
      <c r="P365" s="36">
        <f t="shared" si="78"/>
        <v>14325.804936752944</v>
      </c>
      <c r="Q365" s="48">
        <f t="shared" si="74"/>
        <v>7147378.086392249</v>
      </c>
      <c r="R365" s="37"/>
      <c r="S365" s="65"/>
      <c r="T365" s="50"/>
      <c r="U365" s="35"/>
      <c r="V365" s="36"/>
      <c r="W365" s="36"/>
      <c r="X365" s="35"/>
      <c r="Y365" s="38"/>
      <c r="AY365" s="44">
        <f t="shared" si="73"/>
        <v>1.8189894035458565E-12</v>
      </c>
      <c r="AZ365" s="35">
        <v>347</v>
      </c>
      <c r="BA365" s="39">
        <f t="shared" si="79"/>
        <v>0</v>
      </c>
      <c r="BB365" s="15">
        <f t="shared" si="80"/>
        <v>0</v>
      </c>
      <c r="BC365" s="15">
        <f t="shared" si="72"/>
        <v>0</v>
      </c>
      <c r="BD365" s="36">
        <f t="shared" si="70"/>
        <v>0</v>
      </c>
      <c r="BE365" s="15">
        <f t="shared" si="71"/>
        <v>0</v>
      </c>
      <c r="BF365" s="36">
        <f t="shared" si="76"/>
        <v>90923.35533514769</v>
      </c>
      <c r="BG365" s="36">
        <f t="shared" si="76"/>
        <v>14325.804936752944</v>
      </c>
      <c r="BH365" s="35">
        <f t="shared" si="75"/>
        <v>0</v>
      </c>
    </row>
    <row r="366" spans="12:60" ht="20.25" customHeight="1">
      <c r="L366" s="64"/>
      <c r="M366" s="50">
        <v>348</v>
      </c>
      <c r="N366" s="36">
        <f t="shared" si="81"/>
        <v>105249.16027190063</v>
      </c>
      <c r="O366" s="36">
        <f t="shared" si="77"/>
        <v>91103.30780924851</v>
      </c>
      <c r="P366" s="36">
        <f t="shared" si="78"/>
        <v>14145.852462652118</v>
      </c>
      <c r="Q366" s="48">
        <f t="shared" si="74"/>
        <v>7056274.778583</v>
      </c>
      <c r="R366" s="37"/>
      <c r="S366" s="65"/>
      <c r="T366" s="50">
        <v>58</v>
      </c>
      <c r="U366" s="36">
        <f>IF(X360&lt;0.01,0,U$312)</f>
        <v>0</v>
      </c>
      <c r="V366" s="36">
        <f>IF(U366=0,0,-PPMT($G$9/2,T366,MAX($G$8*2),$P$9))</f>
        <v>0</v>
      </c>
      <c r="W366" s="36">
        <f>IF(U366=0,0,-IPMT($G$9/2,T366,MAX($G$8*2),$P$9))</f>
        <v>0</v>
      </c>
      <c r="X366" s="36">
        <f>IF(X360&lt;0,0,X360-V366)</f>
        <v>0</v>
      </c>
      <c r="Y366" s="37"/>
      <c r="AY366" s="44">
        <f t="shared" si="73"/>
        <v>7.275957614183426E-12</v>
      </c>
      <c r="AZ366" s="35">
        <v>348</v>
      </c>
      <c r="BA366" s="39">
        <f t="shared" si="79"/>
        <v>0</v>
      </c>
      <c r="BB366" s="15">
        <f t="shared" si="80"/>
        <v>0</v>
      </c>
      <c r="BC366" s="15">
        <f t="shared" si="72"/>
        <v>0</v>
      </c>
      <c r="BD366" s="36">
        <f t="shared" si="70"/>
        <v>0</v>
      </c>
      <c r="BE366" s="15">
        <f t="shared" si="71"/>
        <v>0</v>
      </c>
      <c r="BF366" s="36">
        <f t="shared" si="76"/>
        <v>91103.30780924851</v>
      </c>
      <c r="BG366" s="36">
        <f t="shared" si="76"/>
        <v>14145.852462652118</v>
      </c>
      <c r="BH366" s="35">
        <f t="shared" si="75"/>
        <v>0</v>
      </c>
    </row>
    <row r="367" spans="12:60" ht="20.25" customHeight="1">
      <c r="L367" s="67" t="s">
        <v>66</v>
      </c>
      <c r="M367" s="50">
        <v>349</v>
      </c>
      <c r="N367" s="36">
        <f t="shared" si="81"/>
        <v>105249.16027190063</v>
      </c>
      <c r="O367" s="36">
        <f t="shared" si="77"/>
        <v>91283.61643928765</v>
      </c>
      <c r="P367" s="36">
        <f t="shared" si="78"/>
        <v>13965.54383261298</v>
      </c>
      <c r="Q367" s="48">
        <f t="shared" si="74"/>
        <v>6964991.162143713</v>
      </c>
      <c r="R367" s="37"/>
      <c r="S367" s="68" t="s">
        <v>66</v>
      </c>
      <c r="T367" s="50"/>
      <c r="U367" s="35"/>
      <c r="V367" s="36"/>
      <c r="W367" s="36"/>
      <c r="X367" s="35"/>
      <c r="Y367" s="38"/>
      <c r="AY367" s="44">
        <f t="shared" si="73"/>
        <v>0</v>
      </c>
      <c r="AZ367" s="35">
        <v>349</v>
      </c>
      <c r="BA367" s="39">
        <f t="shared" si="79"/>
        <v>0</v>
      </c>
      <c r="BB367" s="15">
        <f t="shared" si="80"/>
        <v>0</v>
      </c>
      <c r="BC367" s="15">
        <f t="shared" si="72"/>
        <v>0</v>
      </c>
      <c r="BD367" s="36">
        <f t="shared" si="70"/>
        <v>0</v>
      </c>
      <c r="BE367" s="15">
        <f t="shared" si="71"/>
        <v>0</v>
      </c>
      <c r="BF367" s="36">
        <f t="shared" si="76"/>
        <v>91283.61643928765</v>
      </c>
      <c r="BG367" s="36">
        <f t="shared" si="76"/>
        <v>13965.54383261298</v>
      </c>
      <c r="BH367" s="35">
        <f t="shared" si="75"/>
        <v>0</v>
      </c>
    </row>
    <row r="368" spans="12:60" ht="20.25" customHeight="1">
      <c r="L368" s="67"/>
      <c r="M368" s="50">
        <v>350</v>
      </c>
      <c r="N368" s="36">
        <f t="shared" si="81"/>
        <v>105249.16027190063</v>
      </c>
      <c r="O368" s="36">
        <f t="shared" si="77"/>
        <v>91464.28193015706</v>
      </c>
      <c r="P368" s="36">
        <f t="shared" si="78"/>
        <v>13784.87834174358</v>
      </c>
      <c r="Q368" s="48">
        <f t="shared" si="74"/>
        <v>6873526.880213556</v>
      </c>
      <c r="R368" s="37"/>
      <c r="S368" s="68"/>
      <c r="T368" s="50"/>
      <c r="U368" s="35"/>
      <c r="V368" s="36"/>
      <c r="W368" s="36"/>
      <c r="X368" s="35"/>
      <c r="Y368" s="38"/>
      <c r="AY368" s="44">
        <f t="shared" si="73"/>
        <v>-3.637978807091713E-12</v>
      </c>
      <c r="AZ368" s="35">
        <v>350</v>
      </c>
      <c r="BA368" s="39">
        <f t="shared" si="79"/>
        <v>0</v>
      </c>
      <c r="BB368" s="15">
        <f t="shared" si="80"/>
        <v>0</v>
      </c>
      <c r="BC368" s="15">
        <f t="shared" si="72"/>
        <v>0</v>
      </c>
      <c r="BD368" s="36">
        <f t="shared" si="70"/>
        <v>0</v>
      </c>
      <c r="BE368" s="15">
        <f t="shared" si="71"/>
        <v>0</v>
      </c>
      <c r="BF368" s="36">
        <f t="shared" si="76"/>
        <v>91464.28193015706</v>
      </c>
      <c r="BG368" s="36">
        <f t="shared" si="76"/>
        <v>13784.87834174358</v>
      </c>
      <c r="BH368" s="35">
        <f t="shared" si="75"/>
        <v>0</v>
      </c>
    </row>
    <row r="369" spans="12:60" ht="20.25" customHeight="1">
      <c r="L369" s="67"/>
      <c r="M369" s="50">
        <v>351</v>
      </c>
      <c r="N369" s="36">
        <f t="shared" si="81"/>
        <v>105249.16027190063</v>
      </c>
      <c r="O369" s="36">
        <f t="shared" si="77"/>
        <v>91645.30498814382</v>
      </c>
      <c r="P369" s="36">
        <f t="shared" si="78"/>
        <v>13603.855283756813</v>
      </c>
      <c r="Q369" s="48">
        <f t="shared" si="74"/>
        <v>6781881.575225412</v>
      </c>
      <c r="R369" s="37"/>
      <c r="S369" s="68"/>
      <c r="T369" s="50"/>
      <c r="U369" s="35"/>
      <c r="V369" s="36"/>
      <c r="W369" s="36"/>
      <c r="X369" s="35"/>
      <c r="Y369" s="38"/>
      <c r="AY369" s="44">
        <f t="shared" si="73"/>
        <v>0</v>
      </c>
      <c r="AZ369" s="35">
        <v>351</v>
      </c>
      <c r="BA369" s="39">
        <f t="shared" si="79"/>
        <v>0</v>
      </c>
      <c r="BB369" s="15">
        <f t="shared" si="80"/>
        <v>0</v>
      </c>
      <c r="BC369" s="15">
        <f t="shared" si="72"/>
        <v>0</v>
      </c>
      <c r="BD369" s="36">
        <f aca="true" t="shared" si="82" ref="BD369:BD432">BB369-BC369</f>
        <v>0</v>
      </c>
      <c r="BE369" s="15">
        <f aca="true" t="shared" si="83" ref="BE369:BE432">IF(BC369&gt;0,BG369,0)</f>
        <v>0</v>
      </c>
      <c r="BF369" s="36">
        <f t="shared" si="76"/>
        <v>91645.30498814382</v>
      </c>
      <c r="BG369" s="36">
        <f t="shared" si="76"/>
        <v>13603.855283756813</v>
      </c>
      <c r="BH369" s="35">
        <f t="shared" si="75"/>
        <v>0</v>
      </c>
    </row>
    <row r="370" spans="12:60" ht="20.25" customHeight="1">
      <c r="L370" s="67"/>
      <c r="M370" s="50">
        <v>352</v>
      </c>
      <c r="N370" s="36">
        <f t="shared" si="81"/>
        <v>105249.16027190063</v>
      </c>
      <c r="O370" s="36">
        <f t="shared" si="77"/>
        <v>91826.68632093286</v>
      </c>
      <c r="P370" s="36">
        <f t="shared" si="78"/>
        <v>13422.473950967775</v>
      </c>
      <c r="Q370" s="48">
        <f t="shared" si="74"/>
        <v>6690054.888904479</v>
      </c>
      <c r="R370" s="37"/>
      <c r="S370" s="68"/>
      <c r="T370" s="50"/>
      <c r="U370" s="35"/>
      <c r="V370" s="36"/>
      <c r="W370" s="36"/>
      <c r="X370" s="35"/>
      <c r="Y370" s="38"/>
      <c r="AY370" s="44">
        <f t="shared" si="73"/>
        <v>0</v>
      </c>
      <c r="AZ370" s="35">
        <v>352</v>
      </c>
      <c r="BA370" s="39">
        <f t="shared" si="79"/>
        <v>0</v>
      </c>
      <c r="BB370" s="15">
        <f t="shared" si="80"/>
        <v>0</v>
      </c>
      <c r="BC370" s="15">
        <f aca="true" t="shared" si="84" ref="BC370:BC433">IF(BA370=1,BF370,IF(BB370&gt;0,BF370,0))</f>
        <v>0</v>
      </c>
      <c r="BD370" s="36">
        <f t="shared" si="82"/>
        <v>0</v>
      </c>
      <c r="BE370" s="15">
        <f t="shared" si="83"/>
        <v>0</v>
      </c>
      <c r="BF370" s="36">
        <f t="shared" si="76"/>
        <v>91826.68632093286</v>
      </c>
      <c r="BG370" s="36">
        <f t="shared" si="76"/>
        <v>13422.473950967775</v>
      </c>
      <c r="BH370" s="35">
        <f t="shared" si="75"/>
        <v>0</v>
      </c>
    </row>
    <row r="371" spans="12:60" ht="20.25" customHeight="1">
      <c r="L371" s="67"/>
      <c r="M371" s="50">
        <v>353</v>
      </c>
      <c r="N371" s="36">
        <f t="shared" si="81"/>
        <v>105249.16027190063</v>
      </c>
      <c r="O371" s="36">
        <f t="shared" si="77"/>
        <v>92008.4266376097</v>
      </c>
      <c r="P371" s="36">
        <f t="shared" si="78"/>
        <v>13240.733634290948</v>
      </c>
      <c r="Q371" s="48">
        <f t="shared" si="74"/>
        <v>6598046.46226687</v>
      </c>
      <c r="R371" s="37"/>
      <c r="S371" s="68"/>
      <c r="T371" s="50"/>
      <c r="U371" s="35"/>
      <c r="V371" s="36"/>
      <c r="W371" s="36"/>
      <c r="X371" s="35"/>
      <c r="Y371" s="38"/>
      <c r="AY371" s="44">
        <f t="shared" si="73"/>
        <v>-7.275957614183426E-12</v>
      </c>
      <c r="AZ371" s="35">
        <v>353</v>
      </c>
      <c r="BA371" s="39">
        <f t="shared" si="79"/>
        <v>0</v>
      </c>
      <c r="BB371" s="15">
        <f t="shared" si="80"/>
        <v>0</v>
      </c>
      <c r="BC371" s="15">
        <f t="shared" si="84"/>
        <v>0</v>
      </c>
      <c r="BD371" s="36">
        <f t="shared" si="82"/>
        <v>0</v>
      </c>
      <c r="BE371" s="15">
        <f t="shared" si="83"/>
        <v>0</v>
      </c>
      <c r="BF371" s="36">
        <f t="shared" si="76"/>
        <v>92008.4266376097</v>
      </c>
      <c r="BG371" s="36">
        <f t="shared" si="76"/>
        <v>13240.733634290948</v>
      </c>
      <c r="BH371" s="35">
        <f t="shared" si="75"/>
        <v>0</v>
      </c>
    </row>
    <row r="372" spans="12:60" ht="20.25" customHeight="1">
      <c r="L372" s="67"/>
      <c r="M372" s="50">
        <v>354</v>
      </c>
      <c r="N372" s="36">
        <f t="shared" si="81"/>
        <v>105249.16027190063</v>
      </c>
      <c r="O372" s="36">
        <f t="shared" si="77"/>
        <v>92190.52664866328</v>
      </c>
      <c r="P372" s="36">
        <f t="shared" si="78"/>
        <v>13058.633623237354</v>
      </c>
      <c r="Q372" s="48">
        <f t="shared" si="74"/>
        <v>6505855.935618207</v>
      </c>
      <c r="R372" s="37"/>
      <c r="S372" s="68"/>
      <c r="T372" s="50">
        <v>59</v>
      </c>
      <c r="U372" s="36">
        <f>IF(X366&lt;0.01,0,U$306)</f>
        <v>0</v>
      </c>
      <c r="V372" s="36">
        <f>IF(U372=0,0,-PPMT($G$9/2,T372,MAX($G$8*2),$P$9))</f>
        <v>0</v>
      </c>
      <c r="W372" s="36">
        <f>IF(U372=0,0,-IPMT($G$9/2,T372,MAX($G$8*2),$P$9))</f>
        <v>0</v>
      </c>
      <c r="X372" s="36">
        <f>IF(X366&lt;0,0,X366-V372)</f>
        <v>0</v>
      </c>
      <c r="Y372" s="37"/>
      <c r="AY372" s="44">
        <f t="shared" si="73"/>
        <v>3.637978807091713E-12</v>
      </c>
      <c r="AZ372" s="35">
        <v>354</v>
      </c>
      <c r="BA372" s="39">
        <f t="shared" si="79"/>
        <v>0</v>
      </c>
      <c r="BB372" s="15">
        <f t="shared" si="80"/>
        <v>0</v>
      </c>
      <c r="BC372" s="15">
        <f t="shared" si="84"/>
        <v>0</v>
      </c>
      <c r="BD372" s="36">
        <f t="shared" si="82"/>
        <v>0</v>
      </c>
      <c r="BE372" s="15">
        <f t="shared" si="83"/>
        <v>0</v>
      </c>
      <c r="BF372" s="36">
        <f t="shared" si="76"/>
        <v>92190.52664866328</v>
      </c>
      <c r="BG372" s="36">
        <f t="shared" si="76"/>
        <v>13058.633623237354</v>
      </c>
      <c r="BH372" s="35">
        <f t="shared" si="75"/>
        <v>0</v>
      </c>
    </row>
    <row r="373" spans="12:60" ht="20.25" customHeight="1">
      <c r="L373" s="67"/>
      <c r="M373" s="50">
        <v>355</v>
      </c>
      <c r="N373" s="36">
        <f t="shared" si="81"/>
        <v>105249.16027190063</v>
      </c>
      <c r="O373" s="36">
        <f t="shared" si="77"/>
        <v>92372.98706598877</v>
      </c>
      <c r="P373" s="36">
        <f t="shared" si="78"/>
        <v>12876.173205911862</v>
      </c>
      <c r="Q373" s="48">
        <f t="shared" si="74"/>
        <v>6413482.948552218</v>
      </c>
      <c r="R373" s="37"/>
      <c r="S373" s="68"/>
      <c r="T373" s="50"/>
      <c r="U373" s="35"/>
      <c r="V373" s="36"/>
      <c r="W373" s="36"/>
      <c r="X373" s="35"/>
      <c r="Y373" s="38"/>
      <c r="AY373" s="44">
        <f t="shared" si="73"/>
        <v>3.637978807091713E-12</v>
      </c>
      <c r="AZ373" s="35">
        <v>355</v>
      </c>
      <c r="BA373" s="39">
        <f t="shared" si="79"/>
        <v>0</v>
      </c>
      <c r="BB373" s="15">
        <f t="shared" si="80"/>
        <v>0</v>
      </c>
      <c r="BC373" s="15">
        <f t="shared" si="84"/>
        <v>0</v>
      </c>
      <c r="BD373" s="36">
        <f t="shared" si="82"/>
        <v>0</v>
      </c>
      <c r="BE373" s="15">
        <f t="shared" si="83"/>
        <v>0</v>
      </c>
      <c r="BF373" s="36">
        <f t="shared" si="76"/>
        <v>92372.98706598877</v>
      </c>
      <c r="BG373" s="36">
        <f t="shared" si="76"/>
        <v>12876.173205911862</v>
      </c>
      <c r="BH373" s="35">
        <f t="shared" si="75"/>
        <v>0</v>
      </c>
    </row>
    <row r="374" spans="12:60" ht="20.25" customHeight="1">
      <c r="L374" s="67"/>
      <c r="M374" s="50">
        <v>356</v>
      </c>
      <c r="N374" s="36">
        <f t="shared" si="81"/>
        <v>105249.16027190063</v>
      </c>
      <c r="O374" s="36">
        <f t="shared" si="77"/>
        <v>92555.80860289022</v>
      </c>
      <c r="P374" s="36">
        <f t="shared" si="78"/>
        <v>12693.351669010417</v>
      </c>
      <c r="Q374" s="48">
        <f t="shared" si="74"/>
        <v>6320927.139949328</v>
      </c>
      <c r="R374" s="37"/>
      <c r="S374" s="68"/>
      <c r="T374" s="50"/>
      <c r="U374" s="35"/>
      <c r="V374" s="36"/>
      <c r="W374" s="36"/>
      <c r="X374" s="35"/>
      <c r="Y374" s="38"/>
      <c r="AY374" s="44">
        <f t="shared" si="73"/>
        <v>-1.8189894035458565E-12</v>
      </c>
      <c r="AZ374" s="35">
        <v>356</v>
      </c>
      <c r="BA374" s="39">
        <f t="shared" si="79"/>
        <v>0</v>
      </c>
      <c r="BB374" s="15">
        <f t="shared" si="80"/>
        <v>0</v>
      </c>
      <c r="BC374" s="15">
        <f t="shared" si="84"/>
        <v>0</v>
      </c>
      <c r="BD374" s="36">
        <f t="shared" si="82"/>
        <v>0</v>
      </c>
      <c r="BE374" s="15">
        <f t="shared" si="83"/>
        <v>0</v>
      </c>
      <c r="BF374" s="36">
        <f t="shared" si="76"/>
        <v>92555.80860289022</v>
      </c>
      <c r="BG374" s="36">
        <f t="shared" si="76"/>
        <v>12693.351669010417</v>
      </c>
      <c r="BH374" s="35">
        <f t="shared" si="75"/>
        <v>0</v>
      </c>
    </row>
    <row r="375" spans="12:60" ht="20.25" customHeight="1">
      <c r="L375" s="67"/>
      <c r="M375" s="50">
        <v>357</v>
      </c>
      <c r="N375" s="36">
        <f t="shared" si="81"/>
        <v>105249.16027190063</v>
      </c>
      <c r="O375" s="36">
        <f t="shared" si="77"/>
        <v>92738.99197408342</v>
      </c>
      <c r="P375" s="36">
        <f t="shared" si="78"/>
        <v>12510.168297817223</v>
      </c>
      <c r="Q375" s="48">
        <f t="shared" si="74"/>
        <v>6228188.147975245</v>
      </c>
      <c r="R375" s="37"/>
      <c r="S375" s="68"/>
      <c r="T375" s="50"/>
      <c r="U375" s="35"/>
      <c r="V375" s="36"/>
      <c r="W375" s="36"/>
      <c r="X375" s="35"/>
      <c r="Y375" s="38"/>
      <c r="AY375" s="44">
        <f t="shared" si="73"/>
        <v>-5.4569682106375694E-12</v>
      </c>
      <c r="AZ375" s="35">
        <v>357</v>
      </c>
      <c r="BA375" s="39">
        <f t="shared" si="79"/>
        <v>0</v>
      </c>
      <c r="BB375" s="15">
        <f t="shared" si="80"/>
        <v>0</v>
      </c>
      <c r="BC375" s="15">
        <f t="shared" si="84"/>
        <v>0</v>
      </c>
      <c r="BD375" s="36">
        <f t="shared" si="82"/>
        <v>0</v>
      </c>
      <c r="BE375" s="15">
        <f t="shared" si="83"/>
        <v>0</v>
      </c>
      <c r="BF375" s="36">
        <f t="shared" si="76"/>
        <v>92738.99197408342</v>
      </c>
      <c r="BG375" s="36">
        <f t="shared" si="76"/>
        <v>12510.168297817223</v>
      </c>
      <c r="BH375" s="35">
        <f t="shared" si="75"/>
        <v>0</v>
      </c>
    </row>
    <row r="376" spans="12:60" ht="20.25" customHeight="1">
      <c r="L376" s="67"/>
      <c r="M376" s="50">
        <v>358</v>
      </c>
      <c r="N376" s="36">
        <f t="shared" si="81"/>
        <v>105249.16027190063</v>
      </c>
      <c r="O376" s="36">
        <f t="shared" si="77"/>
        <v>92922.53789569877</v>
      </c>
      <c r="P376" s="36">
        <f t="shared" si="78"/>
        <v>12326.62237620186</v>
      </c>
      <c r="Q376" s="48">
        <f t="shared" si="74"/>
        <v>6135265.6100795455</v>
      </c>
      <c r="R376" s="37"/>
      <c r="S376" s="68"/>
      <c r="T376" s="50"/>
      <c r="U376" s="35"/>
      <c r="V376" s="36"/>
      <c r="W376" s="36"/>
      <c r="X376" s="35"/>
      <c r="Y376" s="38"/>
      <c r="AY376" s="44">
        <f t="shared" si="73"/>
        <v>3.637978807091713E-12</v>
      </c>
      <c r="AZ376" s="35">
        <v>358</v>
      </c>
      <c r="BA376" s="39">
        <f t="shared" si="79"/>
        <v>0</v>
      </c>
      <c r="BB376" s="15">
        <f t="shared" si="80"/>
        <v>0</v>
      </c>
      <c r="BC376" s="15">
        <f t="shared" si="84"/>
        <v>0</v>
      </c>
      <c r="BD376" s="36">
        <f t="shared" si="82"/>
        <v>0</v>
      </c>
      <c r="BE376" s="15">
        <f t="shared" si="83"/>
        <v>0</v>
      </c>
      <c r="BF376" s="36">
        <f t="shared" si="76"/>
        <v>92922.53789569877</v>
      </c>
      <c r="BG376" s="36">
        <f t="shared" si="76"/>
        <v>12326.62237620186</v>
      </c>
      <c r="BH376" s="35">
        <f t="shared" si="75"/>
        <v>0</v>
      </c>
    </row>
    <row r="377" spans="12:60" ht="20.25" customHeight="1">
      <c r="L377" s="67"/>
      <c r="M377" s="50">
        <v>359</v>
      </c>
      <c r="N377" s="36">
        <f t="shared" si="81"/>
        <v>105249.16027190063</v>
      </c>
      <c r="O377" s="36">
        <f t="shared" si="77"/>
        <v>93106.44708528405</v>
      </c>
      <c r="P377" s="36">
        <f t="shared" si="78"/>
        <v>12142.713186616587</v>
      </c>
      <c r="Q377" s="48">
        <f t="shared" si="74"/>
        <v>6042159.162994262</v>
      </c>
      <c r="R377" s="37"/>
      <c r="S377" s="68"/>
      <c r="T377" s="50"/>
      <c r="U377" s="35"/>
      <c r="V377" s="36"/>
      <c r="W377" s="36"/>
      <c r="X377" s="35"/>
      <c r="Y377" s="38"/>
      <c r="AY377" s="44">
        <f t="shared" si="73"/>
        <v>0</v>
      </c>
      <c r="AZ377" s="35">
        <v>359</v>
      </c>
      <c r="BA377" s="39">
        <f t="shared" si="79"/>
        <v>0</v>
      </c>
      <c r="BB377" s="15">
        <f t="shared" si="80"/>
        <v>0</v>
      </c>
      <c r="BC377" s="15">
        <f t="shared" si="84"/>
        <v>0</v>
      </c>
      <c r="BD377" s="36">
        <f t="shared" si="82"/>
        <v>0</v>
      </c>
      <c r="BE377" s="15">
        <f t="shared" si="83"/>
        <v>0</v>
      </c>
      <c r="BF377" s="36">
        <f t="shared" si="76"/>
        <v>93106.44708528405</v>
      </c>
      <c r="BG377" s="36">
        <f t="shared" si="76"/>
        <v>12142.713186616587</v>
      </c>
      <c r="BH377" s="35">
        <f t="shared" si="75"/>
        <v>0</v>
      </c>
    </row>
    <row r="378" spans="12:60" ht="20.25" customHeight="1">
      <c r="L378" s="67"/>
      <c r="M378" s="50">
        <v>360</v>
      </c>
      <c r="N378" s="36">
        <f t="shared" si="81"/>
        <v>105249.16027190063</v>
      </c>
      <c r="O378" s="36">
        <f t="shared" si="77"/>
        <v>93290.72026180697</v>
      </c>
      <c r="P378" s="36">
        <f t="shared" si="78"/>
        <v>11958.440010093658</v>
      </c>
      <c r="Q378" s="48">
        <f t="shared" si="74"/>
        <v>5948868.442732455</v>
      </c>
      <c r="R378" s="37"/>
      <c r="S378" s="68"/>
      <c r="T378" s="50">
        <v>60</v>
      </c>
      <c r="U378" s="36">
        <f>IF(X372&lt;0.01,0,U$312)</f>
        <v>0</v>
      </c>
      <c r="V378" s="36">
        <f>IF(U378=0,0,-PPMT($G$9/2,T378,MAX($G$8*2),$P$9))</f>
        <v>0</v>
      </c>
      <c r="W378" s="36">
        <f>IF(U378=0,0,-IPMT($G$9/2,T378,MAX($G$8*2),$P$9))</f>
        <v>0</v>
      </c>
      <c r="X378" s="36">
        <f>IF(X372&lt;0,0,X372-V378)</f>
        <v>0</v>
      </c>
      <c r="Y378" s="37"/>
      <c r="AY378" s="44">
        <f t="shared" si="73"/>
        <v>3.637978807091713E-12</v>
      </c>
      <c r="AZ378" s="35">
        <v>360</v>
      </c>
      <c r="BA378" s="39">
        <f t="shared" si="79"/>
        <v>0</v>
      </c>
      <c r="BB378" s="15">
        <f t="shared" si="80"/>
        <v>0</v>
      </c>
      <c r="BC378" s="15">
        <f t="shared" si="84"/>
        <v>0</v>
      </c>
      <c r="BD378" s="36">
        <f t="shared" si="82"/>
        <v>0</v>
      </c>
      <c r="BE378" s="15">
        <f t="shared" si="83"/>
        <v>0</v>
      </c>
      <c r="BF378" s="36">
        <f t="shared" si="76"/>
        <v>93290.72026180697</v>
      </c>
      <c r="BG378" s="36">
        <f t="shared" si="76"/>
        <v>11958.440010093658</v>
      </c>
      <c r="BH378" s="35">
        <f t="shared" si="75"/>
        <v>0</v>
      </c>
    </row>
    <row r="379" spans="12:60" ht="20.25" customHeight="1">
      <c r="L379" s="64" t="s">
        <v>67</v>
      </c>
      <c r="M379" s="50">
        <v>361</v>
      </c>
      <c r="N379" s="36">
        <f t="shared" si="81"/>
        <v>105249.16027190063</v>
      </c>
      <c r="O379" s="36">
        <f t="shared" si="77"/>
        <v>93475.35814565848</v>
      </c>
      <c r="P379" s="36">
        <f t="shared" si="78"/>
        <v>11773.802126242155</v>
      </c>
      <c r="Q379" s="48">
        <f t="shared" si="74"/>
        <v>5855393.084586796</v>
      </c>
      <c r="R379" s="37"/>
      <c r="S379" s="65" t="s">
        <v>67</v>
      </c>
      <c r="T379" s="50"/>
      <c r="U379" s="35"/>
      <c r="V379" s="36"/>
      <c r="W379" s="36"/>
      <c r="X379" s="35"/>
      <c r="Y379" s="38"/>
      <c r="AY379" s="44">
        <f t="shared" si="73"/>
        <v>-1.8189894035458565E-12</v>
      </c>
      <c r="AZ379" s="35">
        <v>361</v>
      </c>
      <c r="BA379" s="39">
        <f t="shared" si="79"/>
        <v>0</v>
      </c>
      <c r="BB379" s="15">
        <f t="shared" si="80"/>
        <v>0</v>
      </c>
      <c r="BC379" s="15">
        <f t="shared" si="84"/>
        <v>0</v>
      </c>
      <c r="BD379" s="36">
        <f t="shared" si="82"/>
        <v>0</v>
      </c>
      <c r="BE379" s="15">
        <f t="shared" si="83"/>
        <v>0</v>
      </c>
      <c r="BF379" s="36">
        <f t="shared" si="76"/>
        <v>93475.35814565848</v>
      </c>
      <c r="BG379" s="36">
        <f t="shared" si="76"/>
        <v>11773.802126242155</v>
      </c>
      <c r="BH379" s="35">
        <f t="shared" si="75"/>
        <v>0</v>
      </c>
    </row>
    <row r="380" spans="12:60" ht="20.25" customHeight="1">
      <c r="L380" s="64"/>
      <c r="M380" s="50">
        <v>362</v>
      </c>
      <c r="N380" s="36">
        <f t="shared" si="81"/>
        <v>105249.16027190063</v>
      </c>
      <c r="O380" s="36">
        <f t="shared" si="77"/>
        <v>93660.3614586551</v>
      </c>
      <c r="P380" s="36">
        <f t="shared" si="78"/>
        <v>11588.798813245534</v>
      </c>
      <c r="Q380" s="48">
        <f t="shared" si="74"/>
        <v>5761732.723128141</v>
      </c>
      <c r="R380" s="37"/>
      <c r="S380" s="65"/>
      <c r="T380" s="50"/>
      <c r="U380" s="35"/>
      <c r="V380" s="36"/>
      <c r="W380" s="36"/>
      <c r="X380" s="35"/>
      <c r="Y380" s="38"/>
      <c r="AY380" s="44">
        <f t="shared" si="73"/>
        <v>1.8189894035458565E-12</v>
      </c>
      <c r="AZ380" s="35">
        <v>362</v>
      </c>
      <c r="BA380" s="39">
        <f t="shared" si="79"/>
        <v>0</v>
      </c>
      <c r="BB380" s="15">
        <f t="shared" si="80"/>
        <v>0</v>
      </c>
      <c r="BC380" s="15">
        <f t="shared" si="84"/>
        <v>0</v>
      </c>
      <c r="BD380" s="36">
        <f t="shared" si="82"/>
        <v>0</v>
      </c>
      <c r="BE380" s="15">
        <f t="shared" si="83"/>
        <v>0</v>
      </c>
      <c r="BF380" s="36">
        <f t="shared" si="76"/>
        <v>93660.3614586551</v>
      </c>
      <c r="BG380" s="36">
        <f t="shared" si="76"/>
        <v>11588.798813245534</v>
      </c>
      <c r="BH380" s="35">
        <f t="shared" si="75"/>
        <v>0</v>
      </c>
    </row>
    <row r="381" spans="12:60" ht="20.25" customHeight="1">
      <c r="L381" s="64"/>
      <c r="M381" s="50">
        <v>363</v>
      </c>
      <c r="N381" s="36">
        <f t="shared" si="81"/>
        <v>105249.16027190063</v>
      </c>
      <c r="O381" s="36">
        <f t="shared" si="77"/>
        <v>93845.73092404199</v>
      </c>
      <c r="P381" s="36">
        <f t="shared" si="78"/>
        <v>11403.429347858648</v>
      </c>
      <c r="Q381" s="48">
        <f t="shared" si="74"/>
        <v>5667886.992204099</v>
      </c>
      <c r="R381" s="37"/>
      <c r="S381" s="65"/>
      <c r="T381" s="50"/>
      <c r="U381" s="35"/>
      <c r="V381" s="36"/>
      <c r="W381" s="36"/>
      <c r="X381" s="35"/>
      <c r="Y381" s="38"/>
      <c r="AY381" s="44">
        <f t="shared" si="73"/>
        <v>0</v>
      </c>
      <c r="AZ381" s="35">
        <v>363</v>
      </c>
      <c r="BA381" s="39">
        <f t="shared" si="79"/>
        <v>0</v>
      </c>
      <c r="BB381" s="15">
        <f t="shared" si="80"/>
        <v>0</v>
      </c>
      <c r="BC381" s="15">
        <f t="shared" si="84"/>
        <v>0</v>
      </c>
      <c r="BD381" s="36">
        <f t="shared" si="82"/>
        <v>0</v>
      </c>
      <c r="BE381" s="15">
        <f t="shared" si="83"/>
        <v>0</v>
      </c>
      <c r="BF381" s="36">
        <f t="shared" si="76"/>
        <v>93845.73092404199</v>
      </c>
      <c r="BG381" s="36">
        <f t="shared" si="76"/>
        <v>11403.429347858648</v>
      </c>
      <c r="BH381" s="35">
        <f t="shared" si="75"/>
        <v>0</v>
      </c>
    </row>
    <row r="382" spans="12:60" ht="20.25" customHeight="1">
      <c r="L382" s="64"/>
      <c r="M382" s="50">
        <v>364</v>
      </c>
      <c r="N382" s="36">
        <f t="shared" si="81"/>
        <v>105249.16027190063</v>
      </c>
      <c r="O382" s="36">
        <f t="shared" si="77"/>
        <v>94031.46726649583</v>
      </c>
      <c r="P382" s="36">
        <f t="shared" si="78"/>
        <v>11217.693005404804</v>
      </c>
      <c r="Q382" s="48">
        <f t="shared" si="74"/>
        <v>5573855.524937603</v>
      </c>
      <c r="R382" s="37"/>
      <c r="S382" s="65"/>
      <c r="T382" s="50"/>
      <c r="U382" s="35"/>
      <c r="V382" s="36"/>
      <c r="W382" s="36"/>
      <c r="X382" s="35"/>
      <c r="Y382" s="38"/>
      <c r="AY382" s="44">
        <f t="shared" si="73"/>
        <v>-5.4569682106375694E-12</v>
      </c>
      <c r="AZ382" s="35">
        <v>364</v>
      </c>
      <c r="BA382" s="39">
        <f t="shared" si="79"/>
        <v>0</v>
      </c>
      <c r="BB382" s="15">
        <f t="shared" si="80"/>
        <v>0</v>
      </c>
      <c r="BC382" s="15">
        <f t="shared" si="84"/>
        <v>0</v>
      </c>
      <c r="BD382" s="36">
        <f t="shared" si="82"/>
        <v>0</v>
      </c>
      <c r="BE382" s="15">
        <f t="shared" si="83"/>
        <v>0</v>
      </c>
      <c r="BF382" s="36">
        <f t="shared" si="76"/>
        <v>94031.46726649583</v>
      </c>
      <c r="BG382" s="36">
        <f t="shared" si="76"/>
        <v>11217.693005404804</v>
      </c>
      <c r="BH382" s="35">
        <f t="shared" si="75"/>
        <v>0</v>
      </c>
    </row>
    <row r="383" spans="12:60" ht="20.25" customHeight="1">
      <c r="L383" s="64"/>
      <c r="M383" s="50">
        <v>365</v>
      </c>
      <c r="N383" s="36">
        <f t="shared" si="81"/>
        <v>105249.16027190063</v>
      </c>
      <c r="O383" s="36">
        <f t="shared" si="77"/>
        <v>94217.57121212743</v>
      </c>
      <c r="P383" s="36">
        <f t="shared" si="78"/>
        <v>11031.589059773203</v>
      </c>
      <c r="Q383" s="48">
        <f t="shared" si="74"/>
        <v>5479637.953725475</v>
      </c>
      <c r="R383" s="37"/>
      <c r="S383" s="65"/>
      <c r="T383" s="50"/>
      <c r="U383" s="35"/>
      <c r="V383" s="36"/>
      <c r="W383" s="36"/>
      <c r="X383" s="35"/>
      <c r="Y383" s="38"/>
      <c r="AY383" s="44">
        <f t="shared" si="73"/>
        <v>3.637978807091713E-12</v>
      </c>
      <c r="AZ383" s="35">
        <v>365</v>
      </c>
      <c r="BA383" s="39">
        <f t="shared" si="79"/>
        <v>0</v>
      </c>
      <c r="BB383" s="15">
        <f t="shared" si="80"/>
        <v>0</v>
      </c>
      <c r="BC383" s="15">
        <f t="shared" si="84"/>
        <v>0</v>
      </c>
      <c r="BD383" s="36">
        <f t="shared" si="82"/>
        <v>0</v>
      </c>
      <c r="BE383" s="15">
        <f t="shared" si="83"/>
        <v>0</v>
      </c>
      <c r="BF383" s="36">
        <f t="shared" si="76"/>
        <v>94217.57121212743</v>
      </c>
      <c r="BG383" s="36">
        <f t="shared" si="76"/>
        <v>11031.589059773203</v>
      </c>
      <c r="BH383" s="35">
        <f t="shared" si="75"/>
        <v>0</v>
      </c>
    </row>
    <row r="384" spans="12:60" ht="20.25" customHeight="1">
      <c r="L384" s="64"/>
      <c r="M384" s="50">
        <v>366</v>
      </c>
      <c r="N384" s="36">
        <f t="shared" si="81"/>
        <v>105249.16027190063</v>
      </c>
      <c r="O384" s="36">
        <f t="shared" si="77"/>
        <v>94404.04348848478</v>
      </c>
      <c r="P384" s="36">
        <f t="shared" si="78"/>
        <v>10845.116783415853</v>
      </c>
      <c r="Q384" s="48">
        <f t="shared" si="74"/>
        <v>5385233.91023699</v>
      </c>
      <c r="R384" s="37"/>
      <c r="S384" s="65"/>
      <c r="T384" s="50">
        <v>61</v>
      </c>
      <c r="U384" s="36">
        <f>IF(X378&lt;0.01,0,U$306)</f>
        <v>0</v>
      </c>
      <c r="V384" s="36">
        <f>IF(U384=0,0,-PPMT($G$9/2,T384,MAX($G$8*2),$P$9))</f>
        <v>0</v>
      </c>
      <c r="W384" s="36">
        <f>IF(U384=0,0,-IPMT($G$9/2,T384,MAX($G$8*2),$P$9))</f>
        <v>0</v>
      </c>
      <c r="X384" s="36">
        <f>IF(X378&lt;0,0,X378-V384)</f>
        <v>0</v>
      </c>
      <c r="Y384" s="37"/>
      <c r="AY384" s="44">
        <f t="shared" si="73"/>
        <v>1.8189894035458565E-12</v>
      </c>
      <c r="AZ384" s="35">
        <v>366</v>
      </c>
      <c r="BA384" s="39">
        <f t="shared" si="79"/>
        <v>0</v>
      </c>
      <c r="BB384" s="15">
        <f t="shared" si="80"/>
        <v>0</v>
      </c>
      <c r="BC384" s="15">
        <f t="shared" si="84"/>
        <v>0</v>
      </c>
      <c r="BD384" s="36">
        <f t="shared" si="82"/>
        <v>0</v>
      </c>
      <c r="BE384" s="15">
        <f t="shared" si="83"/>
        <v>0</v>
      </c>
      <c r="BF384" s="36">
        <f t="shared" si="76"/>
        <v>94404.04348848478</v>
      </c>
      <c r="BG384" s="36">
        <f t="shared" si="76"/>
        <v>10845.116783415853</v>
      </c>
      <c r="BH384" s="35">
        <f t="shared" si="75"/>
        <v>0</v>
      </c>
    </row>
    <row r="385" spans="12:60" ht="20.25" customHeight="1">
      <c r="L385" s="64"/>
      <c r="M385" s="50">
        <v>367</v>
      </c>
      <c r="N385" s="36">
        <f t="shared" si="81"/>
        <v>105249.16027190063</v>
      </c>
      <c r="O385" s="36">
        <f t="shared" si="77"/>
        <v>94590.88482455575</v>
      </c>
      <c r="P385" s="36">
        <f t="shared" si="78"/>
        <v>10658.275447344888</v>
      </c>
      <c r="Q385" s="48">
        <f t="shared" si="74"/>
        <v>5290643.025412435</v>
      </c>
      <c r="R385" s="37"/>
      <c r="S385" s="65"/>
      <c r="T385" s="50"/>
      <c r="U385" s="35"/>
      <c r="V385" s="36"/>
      <c r="W385" s="36"/>
      <c r="X385" s="35"/>
      <c r="Y385" s="38"/>
      <c r="AY385" s="44">
        <f t="shared" si="73"/>
        <v>0</v>
      </c>
      <c r="AZ385" s="35">
        <v>367</v>
      </c>
      <c r="BA385" s="39">
        <f t="shared" si="79"/>
        <v>0</v>
      </c>
      <c r="BB385" s="15">
        <f t="shared" si="80"/>
        <v>0</v>
      </c>
      <c r="BC385" s="15">
        <f t="shared" si="84"/>
        <v>0</v>
      </c>
      <c r="BD385" s="36">
        <f t="shared" si="82"/>
        <v>0</v>
      </c>
      <c r="BE385" s="15">
        <f t="shared" si="83"/>
        <v>0</v>
      </c>
      <c r="BF385" s="36">
        <f t="shared" si="76"/>
        <v>94590.88482455575</v>
      </c>
      <c r="BG385" s="36">
        <f t="shared" si="76"/>
        <v>10658.275447344888</v>
      </c>
      <c r="BH385" s="35">
        <f t="shared" si="75"/>
        <v>0</v>
      </c>
    </row>
    <row r="386" spans="12:60" ht="20.25" customHeight="1">
      <c r="L386" s="64"/>
      <c r="M386" s="50">
        <v>368</v>
      </c>
      <c r="N386" s="36">
        <f t="shared" si="81"/>
        <v>105249.16027190063</v>
      </c>
      <c r="O386" s="36">
        <f t="shared" si="77"/>
        <v>94778.09595077098</v>
      </c>
      <c r="P386" s="36">
        <f t="shared" si="78"/>
        <v>10471.06432112966</v>
      </c>
      <c r="Q386" s="48">
        <f t="shared" si="74"/>
        <v>5195864.929461664</v>
      </c>
      <c r="R386" s="37"/>
      <c r="S386" s="65"/>
      <c r="T386" s="50"/>
      <c r="U386" s="35"/>
      <c r="V386" s="36"/>
      <c r="W386" s="36"/>
      <c r="X386" s="35"/>
      <c r="Y386" s="38"/>
      <c r="AY386" s="44">
        <f t="shared" si="73"/>
        <v>-3.637978807091713E-12</v>
      </c>
      <c r="AZ386" s="35">
        <v>368</v>
      </c>
      <c r="BA386" s="39">
        <f t="shared" si="79"/>
        <v>0</v>
      </c>
      <c r="BB386" s="15">
        <f t="shared" si="80"/>
        <v>0</v>
      </c>
      <c r="BC386" s="15">
        <f t="shared" si="84"/>
        <v>0</v>
      </c>
      <c r="BD386" s="36">
        <f t="shared" si="82"/>
        <v>0</v>
      </c>
      <c r="BE386" s="15">
        <f t="shared" si="83"/>
        <v>0</v>
      </c>
      <c r="BF386" s="36">
        <f t="shared" si="76"/>
        <v>94778.09595077098</v>
      </c>
      <c r="BG386" s="36">
        <f t="shared" si="76"/>
        <v>10471.06432112966</v>
      </c>
      <c r="BH386" s="35">
        <f t="shared" si="75"/>
        <v>0</v>
      </c>
    </row>
    <row r="387" spans="12:60" ht="20.25" customHeight="1">
      <c r="L387" s="64"/>
      <c r="M387" s="50">
        <v>369</v>
      </c>
      <c r="N387" s="36">
        <f t="shared" si="81"/>
        <v>105249.16027190063</v>
      </c>
      <c r="O387" s="36">
        <f t="shared" si="77"/>
        <v>94965.67759900687</v>
      </c>
      <c r="P387" s="36">
        <f t="shared" si="78"/>
        <v>10283.482672893766</v>
      </c>
      <c r="Q387" s="48">
        <f t="shared" si="74"/>
        <v>5100899.251862656</v>
      </c>
      <c r="R387" s="37"/>
      <c r="S387" s="65"/>
      <c r="T387" s="50"/>
      <c r="U387" s="35"/>
      <c r="V387" s="36"/>
      <c r="W387" s="36"/>
      <c r="X387" s="35"/>
      <c r="Y387" s="38"/>
      <c r="AY387" s="44">
        <f t="shared" si="73"/>
        <v>-3.637978807091713E-12</v>
      </c>
      <c r="AZ387" s="35">
        <v>369</v>
      </c>
      <c r="BA387" s="39">
        <f t="shared" si="79"/>
        <v>0</v>
      </c>
      <c r="BB387" s="15">
        <f t="shared" si="80"/>
        <v>0</v>
      </c>
      <c r="BC387" s="15">
        <f t="shared" si="84"/>
        <v>0</v>
      </c>
      <c r="BD387" s="36">
        <f t="shared" si="82"/>
        <v>0</v>
      </c>
      <c r="BE387" s="15">
        <f t="shared" si="83"/>
        <v>0</v>
      </c>
      <c r="BF387" s="36">
        <f t="shared" si="76"/>
        <v>94965.67759900687</v>
      </c>
      <c r="BG387" s="36">
        <f t="shared" si="76"/>
        <v>10283.482672893766</v>
      </c>
      <c r="BH387" s="35">
        <f t="shared" si="75"/>
        <v>0</v>
      </c>
    </row>
    <row r="388" spans="12:60" ht="20.25" customHeight="1">
      <c r="L388" s="64"/>
      <c r="M388" s="50">
        <v>370</v>
      </c>
      <c r="N388" s="36">
        <f t="shared" si="81"/>
        <v>105249.16027190063</v>
      </c>
      <c r="O388" s="36">
        <f t="shared" si="77"/>
        <v>95153.63050258825</v>
      </c>
      <c r="P388" s="36">
        <f t="shared" si="78"/>
        <v>10095.529769312385</v>
      </c>
      <c r="Q388" s="48">
        <f t="shared" si="74"/>
        <v>5005745.621360068</v>
      </c>
      <c r="R388" s="37"/>
      <c r="S388" s="65"/>
      <c r="T388" s="50"/>
      <c r="U388" s="35"/>
      <c r="V388" s="36"/>
      <c r="W388" s="36"/>
      <c r="X388" s="35"/>
      <c r="Y388" s="38"/>
      <c r="AY388" s="44">
        <f t="shared" si="73"/>
        <v>1.8189894035458565E-12</v>
      </c>
      <c r="AZ388" s="35">
        <v>370</v>
      </c>
      <c r="BA388" s="39">
        <f t="shared" si="79"/>
        <v>0</v>
      </c>
      <c r="BB388" s="15">
        <f t="shared" si="80"/>
        <v>0</v>
      </c>
      <c r="BC388" s="15">
        <f t="shared" si="84"/>
        <v>0</v>
      </c>
      <c r="BD388" s="36">
        <f t="shared" si="82"/>
        <v>0</v>
      </c>
      <c r="BE388" s="15">
        <f t="shared" si="83"/>
        <v>0</v>
      </c>
      <c r="BF388" s="36">
        <f t="shared" si="76"/>
        <v>95153.63050258825</v>
      </c>
      <c r="BG388" s="36">
        <f t="shared" si="76"/>
        <v>10095.529769312385</v>
      </c>
      <c r="BH388" s="35">
        <f t="shared" si="75"/>
        <v>0</v>
      </c>
    </row>
    <row r="389" spans="12:60" ht="20.25" customHeight="1">
      <c r="L389" s="64"/>
      <c r="M389" s="50">
        <v>371</v>
      </c>
      <c r="N389" s="36">
        <f t="shared" si="81"/>
        <v>105249.16027190063</v>
      </c>
      <c r="O389" s="36">
        <f t="shared" si="77"/>
        <v>95341.95539629129</v>
      </c>
      <c r="P389" s="36">
        <f t="shared" si="78"/>
        <v>9907.204875609345</v>
      </c>
      <c r="Q389" s="48">
        <f t="shared" si="74"/>
        <v>4910403.665963777</v>
      </c>
      <c r="R389" s="37"/>
      <c r="S389" s="65"/>
      <c r="T389" s="50"/>
      <c r="U389" s="35"/>
      <c r="V389" s="36"/>
      <c r="W389" s="36"/>
      <c r="X389" s="35"/>
      <c r="Y389" s="38"/>
      <c r="AY389" s="44">
        <f t="shared" si="73"/>
        <v>-1.8189894035458565E-12</v>
      </c>
      <c r="AZ389" s="35">
        <v>371</v>
      </c>
      <c r="BA389" s="39">
        <f t="shared" si="79"/>
        <v>0</v>
      </c>
      <c r="BB389" s="15">
        <f t="shared" si="80"/>
        <v>0</v>
      </c>
      <c r="BC389" s="15">
        <f t="shared" si="84"/>
        <v>0</v>
      </c>
      <c r="BD389" s="36">
        <f t="shared" si="82"/>
        <v>0</v>
      </c>
      <c r="BE389" s="15">
        <f t="shared" si="83"/>
        <v>0</v>
      </c>
      <c r="BF389" s="36">
        <f t="shared" si="76"/>
        <v>95341.95539629129</v>
      </c>
      <c r="BG389" s="36">
        <f t="shared" si="76"/>
        <v>9907.204875609345</v>
      </c>
      <c r="BH389" s="35">
        <f t="shared" si="75"/>
        <v>0</v>
      </c>
    </row>
    <row r="390" spans="12:60" ht="20.25" customHeight="1">
      <c r="L390" s="64"/>
      <c r="M390" s="50">
        <v>372</v>
      </c>
      <c r="N390" s="36">
        <f t="shared" si="81"/>
        <v>105249.16027190063</v>
      </c>
      <c r="O390" s="36">
        <f t="shared" si="77"/>
        <v>95530.65301634639</v>
      </c>
      <c r="P390" s="36">
        <f t="shared" si="78"/>
        <v>9718.507255554237</v>
      </c>
      <c r="Q390" s="48">
        <f t="shared" si="74"/>
        <v>4814873.012947431</v>
      </c>
      <c r="R390" s="37"/>
      <c r="S390" s="65"/>
      <c r="T390" s="50">
        <v>62</v>
      </c>
      <c r="U390" s="36">
        <f>IF(X384&lt;0.01,0,U$312)</f>
        <v>0</v>
      </c>
      <c r="V390" s="36">
        <f>IF(U390=0,0,-PPMT($G$9/2,T390,MAX($G$8*2),$P$9))</f>
        <v>0</v>
      </c>
      <c r="W390" s="36">
        <f>IF(U390=0,0,-IPMT($G$9/2,T390,MAX($G$8*2),$P$9))</f>
        <v>0</v>
      </c>
      <c r="X390" s="36">
        <f>IF(X384&lt;0,0,X384-V390)</f>
        <v>0</v>
      </c>
      <c r="Y390" s="37"/>
      <c r="AY390" s="44">
        <f t="shared" si="73"/>
        <v>5.4569682106375694E-12</v>
      </c>
      <c r="AZ390" s="35">
        <v>372</v>
      </c>
      <c r="BA390" s="39">
        <f t="shared" si="79"/>
        <v>0</v>
      </c>
      <c r="BB390" s="15">
        <f t="shared" si="80"/>
        <v>0</v>
      </c>
      <c r="BC390" s="15">
        <f t="shared" si="84"/>
        <v>0</v>
      </c>
      <c r="BD390" s="36">
        <f t="shared" si="82"/>
        <v>0</v>
      </c>
      <c r="BE390" s="15">
        <f t="shared" si="83"/>
        <v>0</v>
      </c>
      <c r="BF390" s="36">
        <f t="shared" si="76"/>
        <v>95530.65301634639</v>
      </c>
      <c r="BG390" s="36">
        <f t="shared" si="76"/>
        <v>9718.507255554237</v>
      </c>
      <c r="BH390" s="35">
        <f t="shared" si="75"/>
        <v>0</v>
      </c>
    </row>
    <row r="391" spans="12:60" ht="20.25" customHeight="1">
      <c r="L391" s="67" t="s">
        <v>68</v>
      </c>
      <c r="M391" s="50">
        <v>373</v>
      </c>
      <c r="N391" s="36">
        <f t="shared" si="81"/>
        <v>105249.16027190063</v>
      </c>
      <c r="O391" s="36">
        <f t="shared" si="77"/>
        <v>95719.72410044131</v>
      </c>
      <c r="P391" s="36">
        <f t="shared" si="78"/>
        <v>9529.43617145933</v>
      </c>
      <c r="Q391" s="48">
        <f t="shared" si="74"/>
        <v>4719153.288846989</v>
      </c>
      <c r="R391" s="37"/>
      <c r="S391" s="68" t="s">
        <v>68</v>
      </c>
      <c r="T391" s="50"/>
      <c r="U391" s="35"/>
      <c r="V391" s="36"/>
      <c r="W391" s="36"/>
      <c r="X391" s="35"/>
      <c r="Y391" s="38"/>
      <c r="AY391" s="44">
        <f t="shared" si="73"/>
        <v>-5.4569682106375694E-12</v>
      </c>
      <c r="AZ391" s="35">
        <v>373</v>
      </c>
      <c r="BA391" s="39">
        <f t="shared" si="79"/>
        <v>0</v>
      </c>
      <c r="BB391" s="15">
        <f t="shared" si="80"/>
        <v>0</v>
      </c>
      <c r="BC391" s="15">
        <f t="shared" si="84"/>
        <v>0</v>
      </c>
      <c r="BD391" s="36">
        <f t="shared" si="82"/>
        <v>0</v>
      </c>
      <c r="BE391" s="15">
        <f t="shared" si="83"/>
        <v>0</v>
      </c>
      <c r="BF391" s="36">
        <f t="shared" si="76"/>
        <v>95719.72410044131</v>
      </c>
      <c r="BG391" s="36">
        <f t="shared" si="76"/>
        <v>9529.43617145933</v>
      </c>
      <c r="BH391" s="35">
        <f t="shared" si="75"/>
        <v>0</v>
      </c>
    </row>
    <row r="392" spans="12:60" ht="20.25" customHeight="1">
      <c r="L392" s="67"/>
      <c r="M392" s="50">
        <v>374</v>
      </c>
      <c r="N392" s="36">
        <f t="shared" si="81"/>
        <v>105249.16027190063</v>
      </c>
      <c r="O392" s="36">
        <f t="shared" si="77"/>
        <v>95909.16938772339</v>
      </c>
      <c r="P392" s="36">
        <f t="shared" si="78"/>
        <v>9339.99088417724</v>
      </c>
      <c r="Q392" s="48">
        <f t="shared" si="74"/>
        <v>4623244.119459266</v>
      </c>
      <c r="R392" s="37"/>
      <c r="S392" s="68"/>
      <c r="T392" s="50"/>
      <c r="U392" s="35"/>
      <c r="V392" s="36"/>
      <c r="W392" s="36"/>
      <c r="X392" s="35"/>
      <c r="Y392" s="38"/>
      <c r="AY392" s="44">
        <f t="shared" si="73"/>
        <v>1.8189894035458565E-12</v>
      </c>
      <c r="AZ392" s="35">
        <v>374</v>
      </c>
      <c r="BA392" s="39">
        <f t="shared" si="79"/>
        <v>0</v>
      </c>
      <c r="BB392" s="15">
        <f t="shared" si="80"/>
        <v>0</v>
      </c>
      <c r="BC392" s="15">
        <f t="shared" si="84"/>
        <v>0</v>
      </c>
      <c r="BD392" s="36">
        <f t="shared" si="82"/>
        <v>0</v>
      </c>
      <c r="BE392" s="15">
        <f t="shared" si="83"/>
        <v>0</v>
      </c>
      <c r="BF392" s="36">
        <f t="shared" si="76"/>
        <v>95909.16938772339</v>
      </c>
      <c r="BG392" s="36">
        <f t="shared" si="76"/>
        <v>9339.99088417724</v>
      </c>
      <c r="BH392" s="35">
        <f t="shared" si="75"/>
        <v>0</v>
      </c>
    </row>
    <row r="393" spans="12:60" ht="20.25" customHeight="1">
      <c r="L393" s="67"/>
      <c r="M393" s="50">
        <v>375</v>
      </c>
      <c r="N393" s="36">
        <f t="shared" si="81"/>
        <v>105249.16027190063</v>
      </c>
      <c r="O393" s="36">
        <f t="shared" si="77"/>
        <v>96098.98961880327</v>
      </c>
      <c r="P393" s="36">
        <f t="shared" si="78"/>
        <v>9150.17065309736</v>
      </c>
      <c r="Q393" s="48">
        <f t="shared" si="74"/>
        <v>4527145.1298404625</v>
      </c>
      <c r="R393" s="37"/>
      <c r="S393" s="68"/>
      <c r="T393" s="50"/>
      <c r="U393" s="35"/>
      <c r="V393" s="36"/>
      <c r="W393" s="36"/>
      <c r="X393" s="35"/>
      <c r="Y393" s="38"/>
      <c r="AY393" s="44">
        <f t="shared" si="73"/>
        <v>0</v>
      </c>
      <c r="AZ393" s="35">
        <v>375</v>
      </c>
      <c r="BA393" s="39">
        <f t="shared" si="79"/>
        <v>0</v>
      </c>
      <c r="BB393" s="15">
        <f t="shared" si="80"/>
        <v>0</v>
      </c>
      <c r="BC393" s="15">
        <f t="shared" si="84"/>
        <v>0</v>
      </c>
      <c r="BD393" s="36">
        <f t="shared" si="82"/>
        <v>0</v>
      </c>
      <c r="BE393" s="15">
        <f t="shared" si="83"/>
        <v>0</v>
      </c>
      <c r="BF393" s="36">
        <f t="shared" si="76"/>
        <v>96098.98961880327</v>
      </c>
      <c r="BG393" s="36">
        <f t="shared" si="76"/>
        <v>9150.17065309736</v>
      </c>
      <c r="BH393" s="35">
        <f t="shared" si="75"/>
        <v>0</v>
      </c>
    </row>
    <row r="394" spans="12:60" ht="20.25" customHeight="1">
      <c r="L394" s="67"/>
      <c r="M394" s="50">
        <v>376</v>
      </c>
      <c r="N394" s="36">
        <f t="shared" si="81"/>
        <v>105249.16027190063</v>
      </c>
      <c r="O394" s="36">
        <f t="shared" si="77"/>
        <v>96289.18553575713</v>
      </c>
      <c r="P394" s="36">
        <f t="shared" si="78"/>
        <v>8959.974736143498</v>
      </c>
      <c r="Q394" s="48">
        <f t="shared" si="74"/>
        <v>4430855.944304706</v>
      </c>
      <c r="R394" s="37"/>
      <c r="S394" s="68"/>
      <c r="T394" s="50"/>
      <c r="U394" s="35"/>
      <c r="V394" s="36"/>
      <c r="W394" s="36"/>
      <c r="X394" s="35"/>
      <c r="Y394" s="38"/>
      <c r="AY394" s="44">
        <f t="shared" si="73"/>
        <v>1.8189894035458565E-12</v>
      </c>
      <c r="AZ394" s="35">
        <v>376</v>
      </c>
      <c r="BA394" s="39">
        <f t="shared" si="79"/>
        <v>0</v>
      </c>
      <c r="BB394" s="15">
        <f t="shared" si="80"/>
        <v>0</v>
      </c>
      <c r="BC394" s="15">
        <f t="shared" si="84"/>
        <v>0</v>
      </c>
      <c r="BD394" s="36">
        <f t="shared" si="82"/>
        <v>0</v>
      </c>
      <c r="BE394" s="15">
        <f t="shared" si="83"/>
        <v>0</v>
      </c>
      <c r="BF394" s="36">
        <f t="shared" si="76"/>
        <v>96289.18553575713</v>
      </c>
      <c r="BG394" s="36">
        <f t="shared" si="76"/>
        <v>8959.974736143498</v>
      </c>
      <c r="BH394" s="35">
        <f t="shared" si="75"/>
        <v>0</v>
      </c>
    </row>
    <row r="395" spans="12:60" ht="20.25" customHeight="1">
      <c r="L395" s="67"/>
      <c r="M395" s="50">
        <v>377</v>
      </c>
      <c r="N395" s="36">
        <f t="shared" si="81"/>
        <v>105249.16027190063</v>
      </c>
      <c r="O395" s="36">
        <f t="shared" si="77"/>
        <v>96479.75788212998</v>
      </c>
      <c r="P395" s="36">
        <f t="shared" si="78"/>
        <v>8769.402389770657</v>
      </c>
      <c r="Q395" s="48">
        <f t="shared" si="74"/>
        <v>4334376.186422575</v>
      </c>
      <c r="R395" s="37"/>
      <c r="S395" s="68"/>
      <c r="T395" s="50"/>
      <c r="U395" s="35"/>
      <c r="V395" s="36"/>
      <c r="W395" s="36"/>
      <c r="X395" s="35"/>
      <c r="Y395" s="38"/>
      <c r="AY395" s="44">
        <f t="shared" si="73"/>
        <v>-7.275957614183426E-12</v>
      </c>
      <c r="AZ395" s="35">
        <v>377</v>
      </c>
      <c r="BA395" s="39">
        <f t="shared" si="79"/>
        <v>0</v>
      </c>
      <c r="BB395" s="15">
        <f t="shared" si="80"/>
        <v>0</v>
      </c>
      <c r="BC395" s="15">
        <f t="shared" si="84"/>
        <v>0</v>
      </c>
      <c r="BD395" s="36">
        <f t="shared" si="82"/>
        <v>0</v>
      </c>
      <c r="BE395" s="15">
        <f t="shared" si="83"/>
        <v>0</v>
      </c>
      <c r="BF395" s="36">
        <f t="shared" si="76"/>
        <v>96479.75788212998</v>
      </c>
      <c r="BG395" s="36">
        <f t="shared" si="76"/>
        <v>8769.402389770657</v>
      </c>
      <c r="BH395" s="35">
        <f t="shared" si="75"/>
        <v>0</v>
      </c>
    </row>
    <row r="396" spans="12:60" ht="20.25" customHeight="1">
      <c r="L396" s="67"/>
      <c r="M396" s="50">
        <v>378</v>
      </c>
      <c r="N396" s="36">
        <f t="shared" si="81"/>
        <v>105249.16027190063</v>
      </c>
      <c r="O396" s="36">
        <f t="shared" si="77"/>
        <v>96670.70740293837</v>
      </c>
      <c r="P396" s="36">
        <f t="shared" si="78"/>
        <v>8578.45286896227</v>
      </c>
      <c r="Q396" s="48">
        <f t="shared" si="74"/>
        <v>4237705.479019637</v>
      </c>
      <c r="R396" s="37"/>
      <c r="S396" s="68"/>
      <c r="T396" s="50">
        <v>63</v>
      </c>
      <c r="U396" s="36">
        <f>IF(X390&lt;0.01,0,U$306)</f>
        <v>0</v>
      </c>
      <c r="V396" s="36">
        <f>IF(U396=0,0,-PPMT($G$9/2,T396,MAX($G$8*2),$P$9))</f>
        <v>0</v>
      </c>
      <c r="W396" s="36">
        <f>IF(U396=0,0,-IPMT($G$9/2,T396,MAX($G$8*2),$P$9))</f>
        <v>0</v>
      </c>
      <c r="X396" s="36">
        <f>IF(X390&lt;0,0,X390-V396)</f>
        <v>0</v>
      </c>
      <c r="Y396" s="37"/>
      <c r="AY396" s="44">
        <f t="shared" si="73"/>
        <v>-1.8189894035458565E-12</v>
      </c>
      <c r="AZ396" s="35">
        <v>378</v>
      </c>
      <c r="BA396" s="39">
        <f t="shared" si="79"/>
        <v>0</v>
      </c>
      <c r="BB396" s="15">
        <f t="shared" si="80"/>
        <v>0</v>
      </c>
      <c r="BC396" s="15">
        <f t="shared" si="84"/>
        <v>0</v>
      </c>
      <c r="BD396" s="36">
        <f t="shared" si="82"/>
        <v>0</v>
      </c>
      <c r="BE396" s="15">
        <f t="shared" si="83"/>
        <v>0</v>
      </c>
      <c r="BF396" s="36">
        <f t="shared" si="76"/>
        <v>96670.70740293837</v>
      </c>
      <c r="BG396" s="36">
        <f t="shared" si="76"/>
        <v>8578.45286896227</v>
      </c>
      <c r="BH396" s="35">
        <f t="shared" si="75"/>
        <v>0</v>
      </c>
    </row>
    <row r="397" spans="12:60" ht="20.25" customHeight="1">
      <c r="L397" s="67"/>
      <c r="M397" s="50">
        <v>379</v>
      </c>
      <c r="N397" s="36">
        <f t="shared" si="81"/>
        <v>105249.16027190063</v>
      </c>
      <c r="O397" s="36">
        <f t="shared" si="77"/>
        <v>96862.03484467336</v>
      </c>
      <c r="P397" s="36">
        <f t="shared" si="78"/>
        <v>8387.125427227274</v>
      </c>
      <c r="Q397" s="48">
        <f t="shared" si="74"/>
        <v>4140843.444174964</v>
      </c>
      <c r="R397" s="37"/>
      <c r="S397" s="68"/>
      <c r="T397" s="50"/>
      <c r="U397" s="35"/>
      <c r="V397" s="36"/>
      <c r="W397" s="36"/>
      <c r="X397" s="35"/>
      <c r="Y397" s="38"/>
      <c r="AY397" s="44">
        <f t="shared" si="73"/>
        <v>3.637978807091713E-12</v>
      </c>
      <c r="AZ397" s="35">
        <v>379</v>
      </c>
      <c r="BA397" s="39">
        <f t="shared" si="79"/>
        <v>0</v>
      </c>
      <c r="BB397" s="15">
        <f t="shared" si="80"/>
        <v>0</v>
      </c>
      <c r="BC397" s="15">
        <f t="shared" si="84"/>
        <v>0</v>
      </c>
      <c r="BD397" s="36">
        <f t="shared" si="82"/>
        <v>0</v>
      </c>
      <c r="BE397" s="15">
        <f t="shared" si="83"/>
        <v>0</v>
      </c>
      <c r="BF397" s="36">
        <f t="shared" si="76"/>
        <v>96862.03484467336</v>
      </c>
      <c r="BG397" s="36">
        <f t="shared" si="76"/>
        <v>8387.125427227274</v>
      </c>
      <c r="BH397" s="35">
        <f t="shared" si="75"/>
        <v>0</v>
      </c>
    </row>
    <row r="398" spans="12:60" ht="20.25" customHeight="1">
      <c r="L398" s="67"/>
      <c r="M398" s="50">
        <v>380</v>
      </c>
      <c r="N398" s="36">
        <f t="shared" si="81"/>
        <v>105249.16027190063</v>
      </c>
      <c r="O398" s="36">
        <f t="shared" si="77"/>
        <v>97053.74095530341</v>
      </c>
      <c r="P398" s="36">
        <f t="shared" si="78"/>
        <v>8195.41931659722</v>
      </c>
      <c r="Q398" s="48">
        <f t="shared" si="74"/>
        <v>4043789.7032196606</v>
      </c>
      <c r="R398" s="37"/>
      <c r="S398" s="68"/>
      <c r="T398" s="50"/>
      <c r="U398" s="35"/>
      <c r="V398" s="36"/>
      <c r="W398" s="36"/>
      <c r="X398" s="35"/>
      <c r="Y398" s="38"/>
      <c r="AY398" s="44">
        <f t="shared" si="73"/>
        <v>5.4569682106375694E-12</v>
      </c>
      <c r="AZ398" s="35">
        <v>380</v>
      </c>
      <c r="BA398" s="39">
        <f t="shared" si="79"/>
        <v>0</v>
      </c>
      <c r="BB398" s="15">
        <f t="shared" si="80"/>
        <v>0</v>
      </c>
      <c r="BC398" s="15">
        <f t="shared" si="84"/>
        <v>0</v>
      </c>
      <c r="BD398" s="36">
        <f t="shared" si="82"/>
        <v>0</v>
      </c>
      <c r="BE398" s="15">
        <f t="shared" si="83"/>
        <v>0</v>
      </c>
      <c r="BF398" s="36">
        <f t="shared" si="76"/>
        <v>97053.74095530341</v>
      </c>
      <c r="BG398" s="36">
        <f t="shared" si="76"/>
        <v>8195.41931659722</v>
      </c>
      <c r="BH398" s="35">
        <f t="shared" si="75"/>
        <v>0</v>
      </c>
    </row>
    <row r="399" spans="12:60" ht="20.25" customHeight="1">
      <c r="L399" s="67"/>
      <c r="M399" s="50">
        <v>381</v>
      </c>
      <c r="N399" s="36">
        <f t="shared" si="81"/>
        <v>105249.16027190063</v>
      </c>
      <c r="O399" s="36">
        <f t="shared" si="77"/>
        <v>97245.8264842775</v>
      </c>
      <c r="P399" s="36">
        <f t="shared" si="78"/>
        <v>8003.3337876231435</v>
      </c>
      <c r="Q399" s="48">
        <f t="shared" si="74"/>
        <v>3946543.876735383</v>
      </c>
      <c r="R399" s="37"/>
      <c r="S399" s="68"/>
      <c r="T399" s="50"/>
      <c r="U399" s="35"/>
      <c r="V399" s="36"/>
      <c r="W399" s="36"/>
      <c r="X399" s="35"/>
      <c r="Y399" s="38"/>
      <c r="AY399" s="44">
        <f t="shared" si="73"/>
        <v>-5.4569682106375694E-12</v>
      </c>
      <c r="AZ399" s="35">
        <v>381</v>
      </c>
      <c r="BA399" s="39">
        <f t="shared" si="79"/>
        <v>0</v>
      </c>
      <c r="BB399" s="15">
        <f t="shared" si="80"/>
        <v>0</v>
      </c>
      <c r="BC399" s="15">
        <f t="shared" si="84"/>
        <v>0</v>
      </c>
      <c r="BD399" s="36">
        <f t="shared" si="82"/>
        <v>0</v>
      </c>
      <c r="BE399" s="15">
        <f t="shared" si="83"/>
        <v>0</v>
      </c>
      <c r="BF399" s="36">
        <f t="shared" si="76"/>
        <v>97245.8264842775</v>
      </c>
      <c r="BG399" s="36">
        <f t="shared" si="76"/>
        <v>8003.3337876231435</v>
      </c>
      <c r="BH399" s="35">
        <f t="shared" si="75"/>
        <v>0</v>
      </c>
    </row>
    <row r="400" spans="12:60" ht="20.25" customHeight="1">
      <c r="L400" s="67"/>
      <c r="M400" s="50">
        <v>382</v>
      </c>
      <c r="N400" s="36">
        <f t="shared" si="81"/>
        <v>105249.16027190063</v>
      </c>
      <c r="O400" s="36">
        <f t="shared" si="77"/>
        <v>97438.29218252758</v>
      </c>
      <c r="P400" s="36">
        <f t="shared" si="78"/>
        <v>7810.868089373054</v>
      </c>
      <c r="Q400" s="48">
        <f t="shared" si="74"/>
        <v>3849105.5845528557</v>
      </c>
      <c r="R400" s="37"/>
      <c r="S400" s="68"/>
      <c r="T400" s="50"/>
      <c r="U400" s="35"/>
      <c r="V400" s="36"/>
      <c r="W400" s="36"/>
      <c r="X400" s="35"/>
      <c r="Y400" s="38"/>
      <c r="AY400" s="44">
        <f t="shared" si="73"/>
        <v>-5.4569682106375694E-12</v>
      </c>
      <c r="AZ400" s="35">
        <v>382</v>
      </c>
      <c r="BA400" s="39">
        <f t="shared" si="79"/>
        <v>0</v>
      </c>
      <c r="BB400" s="15">
        <f t="shared" si="80"/>
        <v>0</v>
      </c>
      <c r="BC400" s="15">
        <f t="shared" si="84"/>
        <v>0</v>
      </c>
      <c r="BD400" s="36">
        <f t="shared" si="82"/>
        <v>0</v>
      </c>
      <c r="BE400" s="15">
        <f t="shared" si="83"/>
        <v>0</v>
      </c>
      <c r="BF400" s="36">
        <f t="shared" si="76"/>
        <v>97438.29218252758</v>
      </c>
      <c r="BG400" s="36">
        <f t="shared" si="76"/>
        <v>7810.868089373054</v>
      </c>
      <c r="BH400" s="35">
        <f t="shared" si="75"/>
        <v>0</v>
      </c>
    </row>
    <row r="401" spans="12:60" ht="20.25" customHeight="1">
      <c r="L401" s="67"/>
      <c r="M401" s="50">
        <v>383</v>
      </c>
      <c r="N401" s="36">
        <f t="shared" si="81"/>
        <v>105249.16027190063</v>
      </c>
      <c r="O401" s="36">
        <f t="shared" si="77"/>
        <v>97631.1388024722</v>
      </c>
      <c r="P401" s="36">
        <f t="shared" si="78"/>
        <v>7618.021469428439</v>
      </c>
      <c r="Q401" s="48">
        <f t="shared" si="74"/>
        <v>3751474.4457503837</v>
      </c>
      <c r="R401" s="37"/>
      <c r="S401" s="68"/>
      <c r="T401" s="50"/>
      <c r="U401" s="35"/>
      <c r="V401" s="36"/>
      <c r="W401" s="36"/>
      <c r="X401" s="35"/>
      <c r="Y401" s="38"/>
      <c r="AY401" s="44">
        <f t="shared" si="73"/>
        <v>-1.8189894035458565E-12</v>
      </c>
      <c r="AZ401" s="35">
        <v>383</v>
      </c>
      <c r="BA401" s="39">
        <f t="shared" si="79"/>
        <v>0</v>
      </c>
      <c r="BB401" s="15">
        <f t="shared" si="80"/>
        <v>0</v>
      </c>
      <c r="BC401" s="15">
        <f t="shared" si="84"/>
        <v>0</v>
      </c>
      <c r="BD401" s="36">
        <f t="shared" si="82"/>
        <v>0</v>
      </c>
      <c r="BE401" s="15">
        <f t="shared" si="83"/>
        <v>0</v>
      </c>
      <c r="BF401" s="36">
        <f t="shared" si="76"/>
        <v>97631.1388024722</v>
      </c>
      <c r="BG401" s="36">
        <f t="shared" si="76"/>
        <v>7618.021469428439</v>
      </c>
      <c r="BH401" s="35">
        <f t="shared" si="75"/>
        <v>0</v>
      </c>
    </row>
    <row r="402" spans="12:60" ht="20.25" customHeight="1">
      <c r="L402" s="67"/>
      <c r="M402" s="50">
        <v>384</v>
      </c>
      <c r="N402" s="36">
        <f t="shared" si="81"/>
        <v>105249.16027190063</v>
      </c>
      <c r="O402" s="36">
        <f t="shared" si="77"/>
        <v>97824.36709801872</v>
      </c>
      <c r="P402" s="36">
        <f t="shared" si="78"/>
        <v>7424.793173881916</v>
      </c>
      <c r="Q402" s="48">
        <f t="shared" si="74"/>
        <v>3653650.078652365</v>
      </c>
      <c r="R402" s="37"/>
      <c r="S402" s="68"/>
      <c r="T402" s="50">
        <v>64</v>
      </c>
      <c r="U402" s="36">
        <f>IF(X396&lt;0.01,0,U$312)</f>
        <v>0</v>
      </c>
      <c r="V402" s="36">
        <f>IF(U402=0,0,-PPMT($G$9/2,T402,MAX($G$8*2),$P$9))</f>
        <v>0</v>
      </c>
      <c r="W402" s="36">
        <f>IF(U402=0,0,-IPMT($G$9/2,T402,MAX($G$8*2),$P$9))</f>
        <v>0</v>
      </c>
      <c r="X402" s="36">
        <f>IF(X396&lt;0,0,X396-V402)</f>
        <v>0</v>
      </c>
      <c r="Y402" s="37"/>
      <c r="AY402" s="44">
        <f t="shared" si="73"/>
        <v>9.094947017729282E-13</v>
      </c>
      <c r="AZ402" s="35">
        <v>384</v>
      </c>
      <c r="BA402" s="39">
        <f t="shared" si="79"/>
        <v>0</v>
      </c>
      <c r="BB402" s="15">
        <f t="shared" si="80"/>
        <v>0</v>
      </c>
      <c r="BC402" s="15">
        <f t="shared" si="84"/>
        <v>0</v>
      </c>
      <c r="BD402" s="36">
        <f t="shared" si="82"/>
        <v>0</v>
      </c>
      <c r="BE402" s="15">
        <f t="shared" si="83"/>
        <v>0</v>
      </c>
      <c r="BF402" s="36">
        <f t="shared" si="76"/>
        <v>97824.36709801872</v>
      </c>
      <c r="BG402" s="36">
        <f t="shared" si="76"/>
        <v>7424.793173881916</v>
      </c>
      <c r="BH402" s="35">
        <f t="shared" si="75"/>
        <v>0</v>
      </c>
    </row>
    <row r="403" spans="12:60" ht="20.25" customHeight="1">
      <c r="L403" s="64" t="s">
        <v>69</v>
      </c>
      <c r="M403" s="50">
        <v>385</v>
      </c>
      <c r="N403" s="36">
        <f t="shared" si="81"/>
        <v>105249.16027190063</v>
      </c>
      <c r="O403" s="36">
        <f t="shared" si="77"/>
        <v>98017.97782456691</v>
      </c>
      <c r="P403" s="36">
        <f t="shared" si="78"/>
        <v>7231.182447333725</v>
      </c>
      <c r="Q403" s="48">
        <f t="shared" si="74"/>
        <v>3555632.1008277982</v>
      </c>
      <c r="R403" s="37"/>
      <c r="S403" s="65" t="s">
        <v>69</v>
      </c>
      <c r="T403" s="50"/>
      <c r="U403" s="35"/>
      <c r="V403" s="36"/>
      <c r="W403" s="36"/>
      <c r="X403" s="35"/>
      <c r="Y403" s="38"/>
      <c r="AY403" s="44">
        <f aca="true" t="shared" si="85" ref="AY403:AY438">N403-O403-P403+U403-V403-W403</f>
        <v>-6.366462912410498E-12</v>
      </c>
      <c r="AZ403" s="35">
        <v>385</v>
      </c>
      <c r="BA403" s="39">
        <f t="shared" si="79"/>
        <v>0</v>
      </c>
      <c r="BB403" s="15">
        <f t="shared" si="80"/>
        <v>0</v>
      </c>
      <c r="BC403" s="15">
        <f t="shared" si="84"/>
        <v>0</v>
      </c>
      <c r="BD403" s="36">
        <f t="shared" si="82"/>
        <v>0</v>
      </c>
      <c r="BE403" s="15">
        <f t="shared" si="83"/>
        <v>0</v>
      </c>
      <c r="BF403" s="36">
        <f t="shared" si="76"/>
        <v>98017.97782456691</v>
      </c>
      <c r="BG403" s="36">
        <f t="shared" si="76"/>
        <v>7231.182447333725</v>
      </c>
      <c r="BH403" s="35">
        <f t="shared" si="75"/>
        <v>0</v>
      </c>
    </row>
    <row r="404" spans="12:60" ht="20.25" customHeight="1">
      <c r="L404" s="64"/>
      <c r="M404" s="50">
        <v>386</v>
      </c>
      <c r="N404" s="36">
        <f t="shared" si="81"/>
        <v>105249.16027190063</v>
      </c>
      <c r="O404" s="36">
        <f t="shared" si="77"/>
        <v>98211.97173901137</v>
      </c>
      <c r="P404" s="36">
        <f t="shared" si="78"/>
        <v>7037.188532889266</v>
      </c>
      <c r="Q404" s="48">
        <f t="shared" si="74"/>
        <v>3457420.129088787</v>
      </c>
      <c r="R404" s="37"/>
      <c r="S404" s="65"/>
      <c r="T404" s="50"/>
      <c r="U404" s="35"/>
      <c r="V404" s="36"/>
      <c r="W404" s="36"/>
      <c r="X404" s="35"/>
      <c r="Y404" s="38"/>
      <c r="AY404" s="44">
        <f t="shared" si="85"/>
        <v>1.8189894035458565E-12</v>
      </c>
      <c r="AZ404" s="35">
        <v>386</v>
      </c>
      <c r="BA404" s="39">
        <f t="shared" si="79"/>
        <v>0</v>
      </c>
      <c r="BB404" s="15">
        <f t="shared" si="80"/>
        <v>0</v>
      </c>
      <c r="BC404" s="15">
        <f t="shared" si="84"/>
        <v>0</v>
      </c>
      <c r="BD404" s="36">
        <f t="shared" si="82"/>
        <v>0</v>
      </c>
      <c r="BE404" s="15">
        <f t="shared" si="83"/>
        <v>0</v>
      </c>
      <c r="BF404" s="36">
        <f t="shared" si="76"/>
        <v>98211.97173901137</v>
      </c>
      <c r="BG404" s="36">
        <f t="shared" si="76"/>
        <v>7037.188532889266</v>
      </c>
      <c r="BH404" s="35">
        <f t="shared" si="75"/>
        <v>0</v>
      </c>
    </row>
    <row r="405" spans="12:60" ht="20.25" customHeight="1">
      <c r="L405" s="64"/>
      <c r="M405" s="50">
        <v>387</v>
      </c>
      <c r="N405" s="36">
        <f t="shared" si="81"/>
        <v>105249.16027190063</v>
      </c>
      <c r="O405" s="36">
        <f t="shared" si="77"/>
        <v>98406.34959974479</v>
      </c>
      <c r="P405" s="36">
        <f t="shared" si="78"/>
        <v>6842.81067215584</v>
      </c>
      <c r="Q405" s="48">
        <f aca="true" t="shared" si="86" ref="Q405:Q437">IF(Q404&lt;0,0,Q404-O405)</f>
        <v>3359013.7794890422</v>
      </c>
      <c r="R405" s="37"/>
      <c r="S405" s="65"/>
      <c r="T405" s="50"/>
      <c r="U405" s="35"/>
      <c r="V405" s="36"/>
      <c r="W405" s="36"/>
      <c r="X405" s="35"/>
      <c r="Y405" s="38"/>
      <c r="AY405" s="44">
        <f t="shared" si="85"/>
        <v>3.637978807091713E-12</v>
      </c>
      <c r="AZ405" s="35">
        <v>387</v>
      </c>
      <c r="BA405" s="39">
        <f t="shared" si="79"/>
        <v>0</v>
      </c>
      <c r="BB405" s="15">
        <f t="shared" si="80"/>
        <v>0</v>
      </c>
      <c r="BC405" s="15">
        <f t="shared" si="84"/>
        <v>0</v>
      </c>
      <c r="BD405" s="36">
        <f t="shared" si="82"/>
        <v>0</v>
      </c>
      <c r="BE405" s="15">
        <f t="shared" si="83"/>
        <v>0</v>
      </c>
      <c r="BF405" s="36">
        <f t="shared" si="76"/>
        <v>98406.34959974479</v>
      </c>
      <c r="BG405" s="36">
        <f t="shared" si="76"/>
        <v>6842.81067215584</v>
      </c>
      <c r="BH405" s="35">
        <f aca="true" t="shared" si="87" ref="BH405:BH438">IF(BE405&gt;0,1,0)</f>
        <v>0</v>
      </c>
    </row>
    <row r="406" spans="12:60" ht="20.25" customHeight="1">
      <c r="L406" s="64"/>
      <c r="M406" s="50">
        <v>388</v>
      </c>
      <c r="N406" s="36">
        <f t="shared" si="81"/>
        <v>105249.16027190063</v>
      </c>
      <c r="O406" s="36">
        <f t="shared" si="77"/>
        <v>98601.11216666097</v>
      </c>
      <c r="P406" s="36">
        <f t="shared" si="78"/>
        <v>6648.04810523967</v>
      </c>
      <c r="Q406" s="48">
        <f t="shared" si="86"/>
        <v>3260412.6673223814</v>
      </c>
      <c r="R406" s="37"/>
      <c r="S406" s="65"/>
      <c r="T406" s="50"/>
      <c r="U406" s="35"/>
      <c r="V406" s="36"/>
      <c r="W406" s="36"/>
      <c r="X406" s="35"/>
      <c r="Y406" s="38"/>
      <c r="AY406" s="44">
        <f t="shared" si="85"/>
        <v>-5.4569682106375694E-12</v>
      </c>
      <c r="AZ406" s="35">
        <v>388</v>
      </c>
      <c r="BA406" s="39">
        <f t="shared" si="79"/>
        <v>0</v>
      </c>
      <c r="BB406" s="15">
        <f t="shared" si="80"/>
        <v>0</v>
      </c>
      <c r="BC406" s="15">
        <f t="shared" si="84"/>
        <v>0</v>
      </c>
      <c r="BD406" s="36">
        <f t="shared" si="82"/>
        <v>0</v>
      </c>
      <c r="BE406" s="15">
        <f t="shared" si="83"/>
        <v>0</v>
      </c>
      <c r="BF406" s="36">
        <f t="shared" si="76"/>
        <v>98601.11216666097</v>
      </c>
      <c r="BG406" s="36">
        <f t="shared" si="76"/>
        <v>6648.04810523967</v>
      </c>
      <c r="BH406" s="35">
        <f t="shared" si="87"/>
        <v>0</v>
      </c>
    </row>
    <row r="407" spans="12:60" ht="20.25" customHeight="1">
      <c r="L407" s="64"/>
      <c r="M407" s="50">
        <v>389</v>
      </c>
      <c r="N407" s="36">
        <f t="shared" si="81"/>
        <v>105249.16027190063</v>
      </c>
      <c r="O407" s="36">
        <f t="shared" si="77"/>
        <v>98796.26020115749</v>
      </c>
      <c r="P407" s="36">
        <f t="shared" si="78"/>
        <v>6452.900070743144</v>
      </c>
      <c r="Q407" s="48">
        <f t="shared" si="86"/>
        <v>3161616.407121224</v>
      </c>
      <c r="R407" s="37"/>
      <c r="S407" s="65"/>
      <c r="T407" s="50"/>
      <c r="U407" s="35"/>
      <c r="V407" s="36"/>
      <c r="W407" s="36"/>
      <c r="X407" s="35"/>
      <c r="Y407" s="38"/>
      <c r="AY407" s="44">
        <f t="shared" si="85"/>
        <v>-3.637978807091713E-12</v>
      </c>
      <c r="AZ407" s="35">
        <v>389</v>
      </c>
      <c r="BA407" s="39">
        <f t="shared" si="79"/>
        <v>0</v>
      </c>
      <c r="BB407" s="15">
        <f t="shared" si="80"/>
        <v>0</v>
      </c>
      <c r="BC407" s="15">
        <f t="shared" si="84"/>
        <v>0</v>
      </c>
      <c r="BD407" s="36">
        <f t="shared" si="82"/>
        <v>0</v>
      </c>
      <c r="BE407" s="15">
        <f t="shared" si="83"/>
        <v>0</v>
      </c>
      <c r="BF407" s="36">
        <f t="shared" si="76"/>
        <v>98796.26020115749</v>
      </c>
      <c r="BG407" s="36">
        <f t="shared" si="76"/>
        <v>6452.900070743144</v>
      </c>
      <c r="BH407" s="35">
        <f t="shared" si="87"/>
        <v>0</v>
      </c>
    </row>
    <row r="408" spans="12:60" ht="20.25" customHeight="1">
      <c r="L408" s="64"/>
      <c r="M408" s="50">
        <v>390</v>
      </c>
      <c r="N408" s="36">
        <f t="shared" si="81"/>
        <v>105249.16027190063</v>
      </c>
      <c r="O408" s="36">
        <f t="shared" si="77"/>
        <v>98991.79446613893</v>
      </c>
      <c r="P408" s="36">
        <f t="shared" si="78"/>
        <v>6257.365805761704</v>
      </c>
      <c r="Q408" s="48">
        <f t="shared" si="86"/>
        <v>3062624.612655085</v>
      </c>
      <c r="R408" s="37"/>
      <c r="S408" s="65"/>
      <c r="T408" s="50">
        <v>65</v>
      </c>
      <c r="U408" s="36">
        <f>IF(X402&lt;0.01,0,U$306)</f>
        <v>0</v>
      </c>
      <c r="V408" s="36">
        <f>IF(U408=0,0,-PPMT($G$9/2,T408,MAX($G$8*2),$P$9))</f>
        <v>0</v>
      </c>
      <c r="W408" s="36">
        <f>IF(U408=0,0,-IPMT($G$9/2,T408,MAX($G$8*2),$P$9))</f>
        <v>0</v>
      </c>
      <c r="X408" s="36">
        <f>IF(X402&lt;0,0,X402-V408)</f>
        <v>0</v>
      </c>
      <c r="Y408" s="37"/>
      <c r="AY408" s="44">
        <f t="shared" si="85"/>
        <v>-4.547473508864641E-12</v>
      </c>
      <c r="AZ408" s="35">
        <v>390</v>
      </c>
      <c r="BA408" s="39">
        <f t="shared" si="79"/>
        <v>0</v>
      </c>
      <c r="BB408" s="15">
        <f t="shared" si="80"/>
        <v>0</v>
      </c>
      <c r="BC408" s="15">
        <f t="shared" si="84"/>
        <v>0</v>
      </c>
      <c r="BD408" s="36">
        <f t="shared" si="82"/>
        <v>0</v>
      </c>
      <c r="BE408" s="15">
        <f t="shared" si="83"/>
        <v>0</v>
      </c>
      <c r="BF408" s="36">
        <f t="shared" si="76"/>
        <v>98991.79446613893</v>
      </c>
      <c r="BG408" s="36">
        <f t="shared" si="76"/>
        <v>6257.365805761704</v>
      </c>
      <c r="BH408" s="35">
        <f t="shared" si="87"/>
        <v>0</v>
      </c>
    </row>
    <row r="409" spans="12:60" ht="20.25" customHeight="1">
      <c r="L409" s="64"/>
      <c r="M409" s="50">
        <v>391</v>
      </c>
      <c r="N409" s="36">
        <f t="shared" si="81"/>
        <v>105249.16027190063</v>
      </c>
      <c r="O409" s="36">
        <f t="shared" si="77"/>
        <v>99187.71572601983</v>
      </c>
      <c r="P409" s="36">
        <f t="shared" si="78"/>
        <v>6061.444545880807</v>
      </c>
      <c r="Q409" s="48">
        <f t="shared" si="86"/>
        <v>2963436.896929065</v>
      </c>
      <c r="R409" s="37"/>
      <c r="S409" s="65"/>
      <c r="T409" s="50"/>
      <c r="U409" s="35"/>
      <c r="V409" s="36"/>
      <c r="W409" s="36"/>
      <c r="X409" s="35"/>
      <c r="Y409" s="38"/>
      <c r="AY409" s="44">
        <f t="shared" si="85"/>
        <v>-2.7284841053187847E-12</v>
      </c>
      <c r="AZ409" s="35">
        <v>391</v>
      </c>
      <c r="BA409" s="39">
        <f t="shared" si="79"/>
        <v>0</v>
      </c>
      <c r="BB409" s="15">
        <f t="shared" si="80"/>
        <v>0</v>
      </c>
      <c r="BC409" s="15">
        <f t="shared" si="84"/>
        <v>0</v>
      </c>
      <c r="BD409" s="36">
        <f t="shared" si="82"/>
        <v>0</v>
      </c>
      <c r="BE409" s="15">
        <f t="shared" si="83"/>
        <v>0</v>
      </c>
      <c r="BF409" s="36">
        <f t="shared" si="76"/>
        <v>99187.71572601983</v>
      </c>
      <c r="BG409" s="36">
        <f t="shared" si="76"/>
        <v>6061.444545880807</v>
      </c>
      <c r="BH409" s="35">
        <f t="shared" si="87"/>
        <v>0</v>
      </c>
    </row>
    <row r="410" spans="12:60" ht="20.25" customHeight="1">
      <c r="L410" s="64"/>
      <c r="M410" s="50">
        <v>392</v>
      </c>
      <c r="N410" s="36">
        <f t="shared" si="81"/>
        <v>105249.16027190063</v>
      </c>
      <c r="O410" s="36">
        <f t="shared" si="77"/>
        <v>99384.02474672756</v>
      </c>
      <c r="P410" s="36">
        <f t="shared" si="78"/>
        <v>5865.135525173077</v>
      </c>
      <c r="Q410" s="48">
        <f t="shared" si="86"/>
        <v>2864052.8721823376</v>
      </c>
      <c r="R410" s="37"/>
      <c r="S410" s="65"/>
      <c r="T410" s="50"/>
      <c r="U410" s="35"/>
      <c r="V410" s="36"/>
      <c r="W410" s="36"/>
      <c r="X410" s="35"/>
      <c r="Y410" s="38"/>
      <c r="AY410" s="44">
        <f t="shared" si="85"/>
        <v>-6.366462912410498E-12</v>
      </c>
      <c r="AZ410" s="35">
        <v>392</v>
      </c>
      <c r="BA410" s="39">
        <f t="shared" si="79"/>
        <v>0</v>
      </c>
      <c r="BB410" s="15">
        <f t="shared" si="80"/>
        <v>0</v>
      </c>
      <c r="BC410" s="15">
        <f t="shared" si="84"/>
        <v>0</v>
      </c>
      <c r="BD410" s="36">
        <f t="shared" si="82"/>
        <v>0</v>
      </c>
      <c r="BE410" s="15">
        <f t="shared" si="83"/>
        <v>0</v>
      </c>
      <c r="BF410" s="36">
        <f aca="true" t="shared" si="88" ref="BF410:BG436">O410</f>
        <v>99384.02474672756</v>
      </c>
      <c r="BG410" s="36">
        <f t="shared" si="88"/>
        <v>5865.135525173077</v>
      </c>
      <c r="BH410" s="35">
        <f t="shared" si="87"/>
        <v>0</v>
      </c>
    </row>
    <row r="411" spans="12:60" ht="20.25" customHeight="1">
      <c r="L411" s="64"/>
      <c r="M411" s="50">
        <v>393</v>
      </c>
      <c r="N411" s="36">
        <f t="shared" si="81"/>
        <v>105249.16027190063</v>
      </c>
      <c r="O411" s="36">
        <f t="shared" si="77"/>
        <v>99580.72229570548</v>
      </c>
      <c r="P411" s="36">
        <f t="shared" si="78"/>
        <v>5668.437976195158</v>
      </c>
      <c r="Q411" s="48">
        <f t="shared" si="86"/>
        <v>2764472.149886632</v>
      </c>
      <c r="R411" s="37"/>
      <c r="S411" s="65"/>
      <c r="T411" s="50"/>
      <c r="U411" s="35"/>
      <c r="V411" s="36"/>
      <c r="W411" s="36"/>
      <c r="X411" s="35"/>
      <c r="Y411" s="38"/>
      <c r="AY411" s="44">
        <f t="shared" si="85"/>
        <v>-9.094947017729282E-13</v>
      </c>
      <c r="AZ411" s="35">
        <v>393</v>
      </c>
      <c r="BA411" s="39">
        <f t="shared" si="79"/>
        <v>0</v>
      </c>
      <c r="BB411" s="15">
        <f t="shared" si="80"/>
        <v>0</v>
      </c>
      <c r="BC411" s="15">
        <f t="shared" si="84"/>
        <v>0</v>
      </c>
      <c r="BD411" s="36">
        <f t="shared" si="82"/>
        <v>0</v>
      </c>
      <c r="BE411" s="15">
        <f t="shared" si="83"/>
        <v>0</v>
      </c>
      <c r="BF411" s="36">
        <f t="shared" si="88"/>
        <v>99580.72229570548</v>
      </c>
      <c r="BG411" s="36">
        <f t="shared" si="88"/>
        <v>5668.437976195158</v>
      </c>
      <c r="BH411" s="35">
        <f t="shared" si="87"/>
        <v>0</v>
      </c>
    </row>
    <row r="412" spans="12:60" ht="20.25" customHeight="1">
      <c r="L412" s="64"/>
      <c r="M412" s="50">
        <v>394</v>
      </c>
      <c r="N412" s="36">
        <f t="shared" si="81"/>
        <v>105249.16027190063</v>
      </c>
      <c r="O412" s="36">
        <f t="shared" si="77"/>
        <v>99777.80914191573</v>
      </c>
      <c r="P412" s="36">
        <f t="shared" si="78"/>
        <v>5471.351129984901</v>
      </c>
      <c r="Q412" s="48">
        <f t="shared" si="86"/>
        <v>2664694.340744716</v>
      </c>
      <c r="R412" s="37"/>
      <c r="S412" s="65"/>
      <c r="T412" s="50"/>
      <c r="U412" s="35"/>
      <c r="V412" s="36"/>
      <c r="W412" s="36"/>
      <c r="X412" s="35"/>
      <c r="Y412" s="38"/>
      <c r="AY412" s="44">
        <f t="shared" si="85"/>
        <v>4.547473508864641E-12</v>
      </c>
      <c r="AZ412" s="35">
        <v>394</v>
      </c>
      <c r="BA412" s="39">
        <f t="shared" si="79"/>
        <v>0</v>
      </c>
      <c r="BB412" s="15">
        <f t="shared" si="80"/>
        <v>0</v>
      </c>
      <c r="BC412" s="15">
        <f t="shared" si="84"/>
        <v>0</v>
      </c>
      <c r="BD412" s="36">
        <f t="shared" si="82"/>
        <v>0</v>
      </c>
      <c r="BE412" s="15">
        <f t="shared" si="83"/>
        <v>0</v>
      </c>
      <c r="BF412" s="36">
        <f t="shared" si="88"/>
        <v>99777.80914191573</v>
      </c>
      <c r="BG412" s="36">
        <f t="shared" si="88"/>
        <v>5471.351129984901</v>
      </c>
      <c r="BH412" s="35">
        <f t="shared" si="87"/>
        <v>0</v>
      </c>
    </row>
    <row r="413" spans="12:60" ht="20.25" customHeight="1">
      <c r="L413" s="64"/>
      <c r="M413" s="50">
        <v>395</v>
      </c>
      <c r="N413" s="36">
        <f t="shared" si="81"/>
        <v>105249.16027190063</v>
      </c>
      <c r="O413" s="36">
        <f t="shared" si="77"/>
        <v>99975.28605584241</v>
      </c>
      <c r="P413" s="36">
        <f t="shared" si="78"/>
        <v>5273.874216058215</v>
      </c>
      <c r="Q413" s="48">
        <f t="shared" si="86"/>
        <v>2564719.0546888737</v>
      </c>
      <c r="R413" s="37"/>
      <c r="S413" s="65"/>
      <c r="T413" s="50"/>
      <c r="U413" s="35"/>
      <c r="V413" s="36"/>
      <c r="W413" s="36"/>
      <c r="X413" s="35"/>
      <c r="Y413" s="38"/>
      <c r="AY413" s="44">
        <f t="shared" si="85"/>
        <v>3.637978807091713E-12</v>
      </c>
      <c r="AZ413" s="35">
        <v>395</v>
      </c>
      <c r="BA413" s="39">
        <f t="shared" si="79"/>
        <v>0</v>
      </c>
      <c r="BB413" s="15">
        <f t="shared" si="80"/>
        <v>0</v>
      </c>
      <c r="BC413" s="15">
        <f t="shared" si="84"/>
        <v>0</v>
      </c>
      <c r="BD413" s="36">
        <f t="shared" si="82"/>
        <v>0</v>
      </c>
      <c r="BE413" s="15">
        <f t="shared" si="83"/>
        <v>0</v>
      </c>
      <c r="BF413" s="36">
        <f t="shared" si="88"/>
        <v>99975.28605584241</v>
      </c>
      <c r="BG413" s="36">
        <f t="shared" si="88"/>
        <v>5273.874216058215</v>
      </c>
      <c r="BH413" s="35">
        <f t="shared" si="87"/>
        <v>0</v>
      </c>
    </row>
    <row r="414" spans="12:60" ht="20.25" customHeight="1">
      <c r="L414" s="64"/>
      <c r="M414" s="50">
        <v>396</v>
      </c>
      <c r="N414" s="36">
        <f t="shared" si="81"/>
        <v>105249.16027190063</v>
      </c>
      <c r="O414" s="36">
        <f t="shared" si="77"/>
        <v>100173.15380949457</v>
      </c>
      <c r="P414" s="36">
        <f t="shared" si="78"/>
        <v>5076.006462406061</v>
      </c>
      <c r="Q414" s="48">
        <f t="shared" si="86"/>
        <v>2464545.9008793794</v>
      </c>
      <c r="R414" s="37"/>
      <c r="S414" s="65"/>
      <c r="T414" s="50">
        <v>66</v>
      </c>
      <c r="U414" s="36">
        <f>IF(X408&lt;0.01,0,U$312)</f>
        <v>0</v>
      </c>
      <c r="V414" s="36">
        <f>IF(U414=0,0,-PPMT($G$9/2,T414,MAX($G$8*2),$P$9))</f>
        <v>0</v>
      </c>
      <c r="W414" s="36">
        <f>IF(U414=0,0,-IPMT($G$9/2,T414,MAX($G$8*2),$P$9))</f>
        <v>0</v>
      </c>
      <c r="X414" s="36">
        <f>IF(X408&lt;0,0,X408-V414)</f>
        <v>0</v>
      </c>
      <c r="Y414" s="37"/>
      <c r="AY414" s="44">
        <f t="shared" si="85"/>
        <v>9.094947017729282E-13</v>
      </c>
      <c r="AZ414" s="35">
        <v>396</v>
      </c>
      <c r="BA414" s="39">
        <f t="shared" si="79"/>
        <v>0</v>
      </c>
      <c r="BB414" s="15">
        <f t="shared" si="80"/>
        <v>0</v>
      </c>
      <c r="BC414" s="15">
        <f t="shared" si="84"/>
        <v>0</v>
      </c>
      <c r="BD414" s="36">
        <f t="shared" si="82"/>
        <v>0</v>
      </c>
      <c r="BE414" s="15">
        <f t="shared" si="83"/>
        <v>0</v>
      </c>
      <c r="BF414" s="36">
        <f t="shared" si="88"/>
        <v>100173.15380949457</v>
      </c>
      <c r="BG414" s="36">
        <f t="shared" si="88"/>
        <v>5076.006462406061</v>
      </c>
      <c r="BH414" s="35">
        <f t="shared" si="87"/>
        <v>0</v>
      </c>
    </row>
    <row r="415" spans="12:60" ht="20.25" customHeight="1">
      <c r="L415" s="67" t="s">
        <v>70</v>
      </c>
      <c r="M415" s="50">
        <v>397</v>
      </c>
      <c r="N415" s="36">
        <f t="shared" si="81"/>
        <v>105249.16027190063</v>
      </c>
      <c r="O415" s="36">
        <f aca="true" t="shared" si="89" ref="O415:O438">IF(N415=0,0,-PPMT($G$9/12,M415,MAX($G$8*12),$P$7))</f>
        <v>100371.41317640923</v>
      </c>
      <c r="P415" s="36">
        <f aca="true" t="shared" si="90" ref="P415:P438">IF(N415=0,0,-IPMT($G$9/12,M415,MAX($G$8*12),$P$7))</f>
        <v>4877.747095491404</v>
      </c>
      <c r="Q415" s="48">
        <f t="shared" si="86"/>
        <v>2364174.48770297</v>
      </c>
      <c r="R415" s="37"/>
      <c r="S415" s="68" t="s">
        <v>70</v>
      </c>
      <c r="T415" s="50"/>
      <c r="U415" s="35"/>
      <c r="V415" s="36"/>
      <c r="W415" s="36"/>
      <c r="X415" s="35"/>
      <c r="Y415" s="38"/>
      <c r="AY415" s="44">
        <f t="shared" si="85"/>
        <v>-1.8189894035458565E-12</v>
      </c>
      <c r="AZ415" s="35">
        <v>397</v>
      </c>
      <c r="BA415" s="39">
        <f aca="true" t="shared" si="91" ref="BA415:BA438">IF($F$19=AZ415,1,0)</f>
        <v>0</v>
      </c>
      <c r="BB415" s="15">
        <f t="shared" si="80"/>
        <v>0</v>
      </c>
      <c r="BC415" s="15">
        <f t="shared" si="84"/>
        <v>0</v>
      </c>
      <c r="BD415" s="36">
        <f t="shared" si="82"/>
        <v>0</v>
      </c>
      <c r="BE415" s="15">
        <f t="shared" si="83"/>
        <v>0</v>
      </c>
      <c r="BF415" s="36">
        <f t="shared" si="88"/>
        <v>100371.41317640923</v>
      </c>
      <c r="BG415" s="36">
        <f t="shared" si="88"/>
        <v>4877.747095491404</v>
      </c>
      <c r="BH415" s="35">
        <f t="shared" si="87"/>
        <v>0</v>
      </c>
    </row>
    <row r="416" spans="12:60" ht="20.25" customHeight="1">
      <c r="L416" s="67"/>
      <c r="M416" s="50">
        <v>398</v>
      </c>
      <c r="N416" s="36">
        <f t="shared" si="81"/>
        <v>105249.16027190063</v>
      </c>
      <c r="O416" s="36">
        <f t="shared" si="89"/>
        <v>100570.0649316542</v>
      </c>
      <c r="P416" s="36">
        <f t="shared" si="90"/>
        <v>4679.095340246441</v>
      </c>
      <c r="Q416" s="48">
        <f t="shared" si="86"/>
        <v>2263604.4227713156</v>
      </c>
      <c r="R416" s="37"/>
      <c r="S416" s="68"/>
      <c r="T416" s="50"/>
      <c r="U416" s="35"/>
      <c r="V416" s="36"/>
      <c r="W416" s="36"/>
      <c r="X416" s="35"/>
      <c r="Y416" s="38"/>
      <c r="AY416" s="44">
        <f t="shared" si="85"/>
        <v>-4.547473508864641E-12</v>
      </c>
      <c r="AZ416" s="35">
        <v>398</v>
      </c>
      <c r="BA416" s="39">
        <f t="shared" si="91"/>
        <v>0</v>
      </c>
      <c r="BB416" s="15">
        <f aca="true" t="shared" si="92" ref="BB416:BB438">IF(BA416=1,$F$18,IF(BB415&gt;0,BD415,0))</f>
        <v>0</v>
      </c>
      <c r="BC416" s="15">
        <f t="shared" si="84"/>
        <v>0</v>
      </c>
      <c r="BD416" s="36">
        <f t="shared" si="82"/>
        <v>0</v>
      </c>
      <c r="BE416" s="15">
        <f t="shared" si="83"/>
        <v>0</v>
      </c>
      <c r="BF416" s="36">
        <f t="shared" si="88"/>
        <v>100570.0649316542</v>
      </c>
      <c r="BG416" s="36">
        <f t="shared" si="88"/>
        <v>4679.095340246441</v>
      </c>
      <c r="BH416" s="35">
        <f t="shared" si="87"/>
        <v>0</v>
      </c>
    </row>
    <row r="417" spans="12:60" ht="20.25" customHeight="1">
      <c r="L417" s="67"/>
      <c r="M417" s="50">
        <v>399</v>
      </c>
      <c r="N417" s="36">
        <f aca="true" t="shared" si="93" ref="N417:N438">IF(Q416&lt;1,0,N416)</f>
        <v>105249.16027190063</v>
      </c>
      <c r="O417" s="36">
        <f t="shared" si="89"/>
        <v>100769.10985183145</v>
      </c>
      <c r="P417" s="36">
        <f t="shared" si="90"/>
        <v>4480.050420069181</v>
      </c>
      <c r="Q417" s="48">
        <f t="shared" si="86"/>
        <v>2162835.312919484</v>
      </c>
      <c r="R417" s="37"/>
      <c r="S417" s="68"/>
      <c r="T417" s="50"/>
      <c r="U417" s="35"/>
      <c r="V417" s="36"/>
      <c r="W417" s="36"/>
      <c r="X417" s="35"/>
      <c r="Y417" s="38"/>
      <c r="AY417" s="44">
        <f t="shared" si="85"/>
        <v>-1.8189894035458565E-12</v>
      </c>
      <c r="AZ417" s="35">
        <v>399</v>
      </c>
      <c r="BA417" s="39">
        <f t="shared" si="91"/>
        <v>0</v>
      </c>
      <c r="BB417" s="15">
        <f t="shared" si="92"/>
        <v>0</v>
      </c>
      <c r="BC417" s="15">
        <f t="shared" si="84"/>
        <v>0</v>
      </c>
      <c r="BD417" s="36">
        <f t="shared" si="82"/>
        <v>0</v>
      </c>
      <c r="BE417" s="15">
        <f t="shared" si="83"/>
        <v>0</v>
      </c>
      <c r="BF417" s="36">
        <f t="shared" si="88"/>
        <v>100769.10985183145</v>
      </c>
      <c r="BG417" s="36">
        <f t="shared" si="88"/>
        <v>4480.050420069181</v>
      </c>
      <c r="BH417" s="35">
        <f t="shared" si="87"/>
        <v>0</v>
      </c>
    </row>
    <row r="418" spans="12:60" ht="20.25" customHeight="1">
      <c r="L418" s="67"/>
      <c r="M418" s="50">
        <v>400</v>
      </c>
      <c r="N418" s="36">
        <f t="shared" si="93"/>
        <v>105249.16027190063</v>
      </c>
      <c r="O418" s="36">
        <f t="shared" si="89"/>
        <v>100968.54871507984</v>
      </c>
      <c r="P418" s="36">
        <f t="shared" si="90"/>
        <v>4280.611556820783</v>
      </c>
      <c r="Q418" s="48">
        <f t="shared" si="86"/>
        <v>2061866.764204404</v>
      </c>
      <c r="R418" s="37"/>
      <c r="S418" s="68"/>
      <c r="T418" s="50"/>
      <c r="U418" s="35"/>
      <c r="V418" s="36"/>
      <c r="W418" s="36"/>
      <c r="X418" s="35"/>
      <c r="Y418" s="38"/>
      <c r="AY418" s="44">
        <f t="shared" si="85"/>
        <v>6.366462912410498E-12</v>
      </c>
      <c r="AZ418" s="35">
        <v>400</v>
      </c>
      <c r="BA418" s="39">
        <f t="shared" si="91"/>
        <v>0</v>
      </c>
      <c r="BB418" s="15">
        <f t="shared" si="92"/>
        <v>0</v>
      </c>
      <c r="BC418" s="15">
        <f t="shared" si="84"/>
        <v>0</v>
      </c>
      <c r="BD418" s="36">
        <f t="shared" si="82"/>
        <v>0</v>
      </c>
      <c r="BE418" s="15">
        <f t="shared" si="83"/>
        <v>0</v>
      </c>
      <c r="BF418" s="36">
        <f t="shared" si="88"/>
        <v>100968.54871507984</v>
      </c>
      <c r="BG418" s="36">
        <f t="shared" si="88"/>
        <v>4280.611556820783</v>
      </c>
      <c r="BH418" s="35">
        <f t="shared" si="87"/>
        <v>0</v>
      </c>
    </row>
    <row r="419" spans="12:60" ht="20.25" customHeight="1">
      <c r="L419" s="67"/>
      <c r="M419" s="50">
        <v>401</v>
      </c>
      <c r="N419" s="36">
        <f t="shared" si="93"/>
        <v>105249.16027190063</v>
      </c>
      <c r="O419" s="36">
        <f t="shared" si="89"/>
        <v>101168.38230107843</v>
      </c>
      <c r="P419" s="36">
        <f t="shared" si="90"/>
        <v>4080.777970822207</v>
      </c>
      <c r="Q419" s="48">
        <f t="shared" si="86"/>
        <v>1960698.3819033257</v>
      </c>
      <c r="R419" s="37"/>
      <c r="S419" s="68"/>
      <c r="T419" s="50"/>
      <c r="U419" s="35"/>
      <c r="V419" s="36"/>
      <c r="W419" s="36"/>
      <c r="X419" s="35"/>
      <c r="Y419" s="38"/>
      <c r="AY419" s="44">
        <f t="shared" si="85"/>
        <v>9.094947017729282E-13</v>
      </c>
      <c r="AZ419" s="35">
        <v>401</v>
      </c>
      <c r="BA419" s="39">
        <f t="shared" si="91"/>
        <v>0</v>
      </c>
      <c r="BB419" s="15">
        <f t="shared" si="92"/>
        <v>0</v>
      </c>
      <c r="BC419" s="15">
        <f t="shared" si="84"/>
        <v>0</v>
      </c>
      <c r="BD419" s="36">
        <f t="shared" si="82"/>
        <v>0</v>
      </c>
      <c r="BE419" s="15">
        <f t="shared" si="83"/>
        <v>0</v>
      </c>
      <c r="BF419" s="36">
        <f t="shared" si="88"/>
        <v>101168.38230107843</v>
      </c>
      <c r="BG419" s="36">
        <f t="shared" si="88"/>
        <v>4080.777970822207</v>
      </c>
      <c r="BH419" s="35">
        <f t="shared" si="87"/>
        <v>0</v>
      </c>
    </row>
    <row r="420" spans="12:60" ht="20.25" customHeight="1">
      <c r="L420" s="67"/>
      <c r="M420" s="50">
        <v>402</v>
      </c>
      <c r="N420" s="36">
        <f t="shared" si="93"/>
        <v>105249.16027190063</v>
      </c>
      <c r="O420" s="36">
        <f t="shared" si="89"/>
        <v>101368.61139104933</v>
      </c>
      <c r="P420" s="36">
        <f t="shared" si="90"/>
        <v>3880.54888085131</v>
      </c>
      <c r="Q420" s="48">
        <f t="shared" si="86"/>
        <v>1859329.7705122763</v>
      </c>
      <c r="R420" s="37"/>
      <c r="S420" s="68"/>
      <c r="T420" s="50">
        <v>67</v>
      </c>
      <c r="U420" s="36">
        <f>IF(X414&lt;0.01,0,U$306)</f>
        <v>0</v>
      </c>
      <c r="V420" s="36">
        <f>IF(U420=0,0,-PPMT($G$9/2,T420,MAX($G$8*2),$P$9))</f>
        <v>0</v>
      </c>
      <c r="W420" s="36">
        <f>IF(U420=0,0,-IPMT($G$9/2,T420,MAX($G$8*2),$P$9))</f>
        <v>0</v>
      </c>
      <c r="X420" s="36">
        <f>IF(X414&lt;0,0,X414-V420)</f>
        <v>0</v>
      </c>
      <c r="Y420" s="37"/>
      <c r="AY420" s="44">
        <f t="shared" si="85"/>
        <v>-6.366462912410498E-12</v>
      </c>
      <c r="AZ420" s="35">
        <v>402</v>
      </c>
      <c r="BA420" s="39">
        <f t="shared" si="91"/>
        <v>0</v>
      </c>
      <c r="BB420" s="15">
        <f t="shared" si="92"/>
        <v>0</v>
      </c>
      <c r="BC420" s="15">
        <f t="shared" si="84"/>
        <v>0</v>
      </c>
      <c r="BD420" s="36">
        <f t="shared" si="82"/>
        <v>0</v>
      </c>
      <c r="BE420" s="15">
        <f t="shared" si="83"/>
        <v>0</v>
      </c>
      <c r="BF420" s="36">
        <f t="shared" si="88"/>
        <v>101368.61139104933</v>
      </c>
      <c r="BG420" s="36">
        <f t="shared" si="88"/>
        <v>3880.54888085131</v>
      </c>
      <c r="BH420" s="35">
        <f t="shared" si="87"/>
        <v>0</v>
      </c>
    </row>
    <row r="421" spans="12:60" ht="20.25" customHeight="1">
      <c r="L421" s="67"/>
      <c r="M421" s="50">
        <v>403</v>
      </c>
      <c r="N421" s="36">
        <f t="shared" si="93"/>
        <v>105249.16027190063</v>
      </c>
      <c r="O421" s="36">
        <f t="shared" si="89"/>
        <v>101569.23676776078</v>
      </c>
      <c r="P421" s="36">
        <f t="shared" si="90"/>
        <v>3679.923504139852</v>
      </c>
      <c r="Q421" s="48">
        <f t="shared" si="86"/>
        <v>1757760.5337445156</v>
      </c>
      <c r="R421" s="37"/>
      <c r="S421" s="68"/>
      <c r="T421" s="50"/>
      <c r="U421" s="35"/>
      <c r="V421" s="36"/>
      <c r="W421" s="36"/>
      <c r="X421" s="35"/>
      <c r="Y421" s="38"/>
      <c r="AY421" s="44">
        <f t="shared" si="85"/>
        <v>-2.2737367544323206E-12</v>
      </c>
      <c r="AZ421" s="35">
        <v>403</v>
      </c>
      <c r="BA421" s="39">
        <f t="shared" si="91"/>
        <v>0</v>
      </c>
      <c r="BB421" s="15">
        <f t="shared" si="92"/>
        <v>0</v>
      </c>
      <c r="BC421" s="15">
        <f t="shared" si="84"/>
        <v>0</v>
      </c>
      <c r="BD421" s="36">
        <f t="shared" si="82"/>
        <v>0</v>
      </c>
      <c r="BE421" s="15">
        <f t="shared" si="83"/>
        <v>0</v>
      </c>
      <c r="BF421" s="36">
        <f t="shared" si="88"/>
        <v>101569.23676776078</v>
      </c>
      <c r="BG421" s="36">
        <f t="shared" si="88"/>
        <v>3679.923504139852</v>
      </c>
      <c r="BH421" s="35">
        <f t="shared" si="87"/>
        <v>0</v>
      </c>
    </row>
    <row r="422" spans="12:60" ht="20.25" customHeight="1">
      <c r="L422" s="67"/>
      <c r="M422" s="50">
        <v>404</v>
      </c>
      <c r="N422" s="36">
        <f t="shared" si="93"/>
        <v>105249.16027190063</v>
      </c>
      <c r="O422" s="36">
        <f t="shared" si="89"/>
        <v>101770.25921553027</v>
      </c>
      <c r="P422" s="36">
        <f t="shared" si="90"/>
        <v>3478.901056370368</v>
      </c>
      <c r="Q422" s="48">
        <f t="shared" si="86"/>
        <v>1655990.2745289854</v>
      </c>
      <c r="R422" s="37"/>
      <c r="S422" s="68"/>
      <c r="T422" s="50"/>
      <c r="U422" s="35"/>
      <c r="V422" s="36"/>
      <c r="W422" s="36"/>
      <c r="X422" s="35"/>
      <c r="Y422" s="38"/>
      <c r="AY422" s="44">
        <f t="shared" si="85"/>
        <v>-5.002220859751105E-12</v>
      </c>
      <c r="AZ422" s="35">
        <v>404</v>
      </c>
      <c r="BA422" s="39">
        <f t="shared" si="91"/>
        <v>0</v>
      </c>
      <c r="BB422" s="15">
        <f t="shared" si="92"/>
        <v>0</v>
      </c>
      <c r="BC422" s="15">
        <f t="shared" si="84"/>
        <v>0</v>
      </c>
      <c r="BD422" s="36">
        <f t="shared" si="82"/>
        <v>0</v>
      </c>
      <c r="BE422" s="15">
        <f t="shared" si="83"/>
        <v>0</v>
      </c>
      <c r="BF422" s="36">
        <f t="shared" si="88"/>
        <v>101770.25921553027</v>
      </c>
      <c r="BG422" s="36">
        <f t="shared" si="88"/>
        <v>3478.901056370368</v>
      </c>
      <c r="BH422" s="35">
        <f t="shared" si="87"/>
        <v>0</v>
      </c>
    </row>
    <row r="423" spans="12:60" ht="20.25" customHeight="1">
      <c r="L423" s="67"/>
      <c r="M423" s="50">
        <v>405</v>
      </c>
      <c r="N423" s="36">
        <f t="shared" si="93"/>
        <v>105249.16027190063</v>
      </c>
      <c r="O423" s="36">
        <f t="shared" si="89"/>
        <v>101971.67952022768</v>
      </c>
      <c r="P423" s="36">
        <f t="shared" si="90"/>
        <v>3277.480751672943</v>
      </c>
      <c r="Q423" s="48">
        <f t="shared" si="86"/>
        <v>1554018.5950087577</v>
      </c>
      <c r="R423" s="37"/>
      <c r="S423" s="68"/>
      <c r="T423" s="50"/>
      <c r="U423" s="35"/>
      <c r="V423" s="36"/>
      <c r="W423" s="36"/>
      <c r="X423" s="35"/>
      <c r="Y423" s="38"/>
      <c r="AY423" s="44">
        <f t="shared" si="85"/>
        <v>5.9117155615240335E-12</v>
      </c>
      <c r="AZ423" s="35">
        <v>405</v>
      </c>
      <c r="BA423" s="39">
        <f t="shared" si="91"/>
        <v>0</v>
      </c>
      <c r="BB423" s="15">
        <f t="shared" si="92"/>
        <v>0</v>
      </c>
      <c r="BC423" s="15">
        <f t="shared" si="84"/>
        <v>0</v>
      </c>
      <c r="BD423" s="36">
        <f t="shared" si="82"/>
        <v>0</v>
      </c>
      <c r="BE423" s="15">
        <f t="shared" si="83"/>
        <v>0</v>
      </c>
      <c r="BF423" s="36">
        <f t="shared" si="88"/>
        <v>101971.67952022768</v>
      </c>
      <c r="BG423" s="36">
        <f t="shared" si="88"/>
        <v>3277.480751672943</v>
      </c>
      <c r="BH423" s="35">
        <f t="shared" si="87"/>
        <v>0</v>
      </c>
    </row>
    <row r="424" spans="12:60" ht="20.25" customHeight="1">
      <c r="L424" s="67"/>
      <c r="M424" s="50">
        <v>406</v>
      </c>
      <c r="N424" s="36">
        <f t="shared" si="93"/>
        <v>105249.16027190063</v>
      </c>
      <c r="O424" s="36">
        <f t="shared" si="89"/>
        <v>102173.49846927813</v>
      </c>
      <c r="P424" s="36">
        <f t="shared" si="90"/>
        <v>3075.6618026225087</v>
      </c>
      <c r="Q424" s="48">
        <f t="shared" si="86"/>
        <v>1451845.0965394794</v>
      </c>
      <c r="R424" s="37"/>
      <c r="S424" s="68"/>
      <c r="T424" s="50"/>
      <c r="U424" s="35"/>
      <c r="V424" s="36"/>
      <c r="W424" s="36"/>
      <c r="X424" s="35"/>
      <c r="Y424" s="38"/>
      <c r="AY424" s="44">
        <f t="shared" si="85"/>
        <v>-4.547473508864641E-12</v>
      </c>
      <c r="AZ424" s="35">
        <v>406</v>
      </c>
      <c r="BA424" s="39">
        <f t="shared" si="91"/>
        <v>0</v>
      </c>
      <c r="BB424" s="15">
        <f t="shared" si="92"/>
        <v>0</v>
      </c>
      <c r="BC424" s="15">
        <f t="shared" si="84"/>
        <v>0</v>
      </c>
      <c r="BD424" s="36">
        <f t="shared" si="82"/>
        <v>0</v>
      </c>
      <c r="BE424" s="15">
        <f t="shared" si="83"/>
        <v>0</v>
      </c>
      <c r="BF424" s="36">
        <f t="shared" si="88"/>
        <v>102173.49846927813</v>
      </c>
      <c r="BG424" s="36">
        <f t="shared" si="88"/>
        <v>3075.6618026225087</v>
      </c>
      <c r="BH424" s="35">
        <f t="shared" si="87"/>
        <v>0</v>
      </c>
    </row>
    <row r="425" spans="12:60" ht="20.25" customHeight="1">
      <c r="L425" s="67"/>
      <c r="M425" s="50">
        <v>407</v>
      </c>
      <c r="N425" s="36">
        <f t="shared" si="93"/>
        <v>105249.16027190063</v>
      </c>
      <c r="O425" s="36">
        <f t="shared" si="89"/>
        <v>102375.71685166526</v>
      </c>
      <c r="P425" s="36">
        <f t="shared" si="90"/>
        <v>2873.443420235366</v>
      </c>
      <c r="Q425" s="48">
        <f t="shared" si="86"/>
        <v>1349469.3796878143</v>
      </c>
      <c r="R425" s="37"/>
      <c r="S425" s="68"/>
      <c r="T425" s="50"/>
      <c r="U425" s="35"/>
      <c r="V425" s="36"/>
      <c r="W425" s="36"/>
      <c r="X425" s="35"/>
      <c r="Y425" s="38"/>
      <c r="AY425" s="44">
        <f t="shared" si="85"/>
        <v>7.275957614183426E-12</v>
      </c>
      <c r="AZ425" s="35">
        <v>407</v>
      </c>
      <c r="BA425" s="39">
        <f t="shared" si="91"/>
        <v>0</v>
      </c>
      <c r="BB425" s="15">
        <f t="shared" si="92"/>
        <v>0</v>
      </c>
      <c r="BC425" s="15">
        <f t="shared" si="84"/>
        <v>0</v>
      </c>
      <c r="BD425" s="36">
        <f t="shared" si="82"/>
        <v>0</v>
      </c>
      <c r="BE425" s="15">
        <f t="shared" si="83"/>
        <v>0</v>
      </c>
      <c r="BF425" s="36">
        <f t="shared" si="88"/>
        <v>102375.71685166526</v>
      </c>
      <c r="BG425" s="36">
        <f t="shared" si="88"/>
        <v>2873.443420235366</v>
      </c>
      <c r="BH425" s="35">
        <f t="shared" si="87"/>
        <v>0</v>
      </c>
    </row>
    <row r="426" spans="12:60" ht="20.25" customHeight="1">
      <c r="L426" s="67"/>
      <c r="M426" s="50">
        <v>408</v>
      </c>
      <c r="N426" s="36">
        <f t="shared" si="93"/>
        <v>105249.16027190063</v>
      </c>
      <c r="O426" s="36">
        <f t="shared" si="89"/>
        <v>102578.33545793415</v>
      </c>
      <c r="P426" s="36">
        <f t="shared" si="90"/>
        <v>2670.824813966472</v>
      </c>
      <c r="Q426" s="48">
        <f t="shared" si="86"/>
        <v>1246891.0442298802</v>
      </c>
      <c r="R426" s="37"/>
      <c r="S426" s="68"/>
      <c r="T426" s="50">
        <v>68</v>
      </c>
      <c r="U426" s="36">
        <f>IF(X420&lt;0.01,0,U$312)</f>
        <v>0</v>
      </c>
      <c r="V426" s="36">
        <f>IF(U426=0,0,-PPMT($G$9/2,T426,MAX($G$8*2),$P$9))</f>
        <v>0</v>
      </c>
      <c r="W426" s="36">
        <f>IF(U426=0,0,-IPMT($G$9/2,T426,MAX($G$8*2),$P$9))</f>
        <v>0</v>
      </c>
      <c r="X426" s="36">
        <f>IF(X420&lt;0,0,X420-V426)</f>
        <v>0</v>
      </c>
      <c r="Y426" s="37"/>
      <c r="AY426" s="44">
        <f t="shared" si="85"/>
        <v>7.275957614183426E-12</v>
      </c>
      <c r="AZ426" s="35">
        <v>408</v>
      </c>
      <c r="BA426" s="39">
        <f t="shared" si="91"/>
        <v>0</v>
      </c>
      <c r="BB426" s="15">
        <f t="shared" si="92"/>
        <v>0</v>
      </c>
      <c r="BC426" s="15">
        <f t="shared" si="84"/>
        <v>0</v>
      </c>
      <c r="BD426" s="36">
        <f t="shared" si="82"/>
        <v>0</v>
      </c>
      <c r="BE426" s="15">
        <f t="shared" si="83"/>
        <v>0</v>
      </c>
      <c r="BF426" s="36">
        <f t="shared" si="88"/>
        <v>102578.33545793415</v>
      </c>
      <c r="BG426" s="36">
        <f t="shared" si="88"/>
        <v>2670.824813966472</v>
      </c>
      <c r="BH426" s="35">
        <f t="shared" si="87"/>
        <v>0</v>
      </c>
    </row>
    <row r="427" spans="12:60" ht="20.25" customHeight="1">
      <c r="L427" s="64" t="s">
        <v>71</v>
      </c>
      <c r="M427" s="50">
        <v>409</v>
      </c>
      <c r="N427" s="36">
        <f t="shared" si="93"/>
        <v>105249.16027190063</v>
      </c>
      <c r="O427" s="36">
        <f t="shared" si="89"/>
        <v>102781.35508019467</v>
      </c>
      <c r="P427" s="36">
        <f t="shared" si="90"/>
        <v>2467.805191705959</v>
      </c>
      <c r="Q427" s="48">
        <f t="shared" si="86"/>
        <v>1144109.6891496854</v>
      </c>
      <c r="R427" s="37"/>
      <c r="S427" s="65" t="s">
        <v>71</v>
      </c>
      <c r="T427" s="50"/>
      <c r="U427" s="35"/>
      <c r="V427" s="36"/>
      <c r="W427" s="36"/>
      <c r="X427" s="35"/>
      <c r="Y427" s="38"/>
      <c r="AY427" s="44">
        <f t="shared" si="85"/>
        <v>5.002220859751105E-12</v>
      </c>
      <c r="AZ427" s="35">
        <v>409</v>
      </c>
      <c r="BA427" s="39">
        <f t="shared" si="91"/>
        <v>0</v>
      </c>
      <c r="BB427" s="15">
        <f t="shared" si="92"/>
        <v>0</v>
      </c>
      <c r="BC427" s="15">
        <f t="shared" si="84"/>
        <v>0</v>
      </c>
      <c r="BD427" s="36">
        <f t="shared" si="82"/>
        <v>0</v>
      </c>
      <c r="BE427" s="15">
        <f t="shared" si="83"/>
        <v>0</v>
      </c>
      <c r="BF427" s="36">
        <f t="shared" si="88"/>
        <v>102781.35508019467</v>
      </c>
      <c r="BG427" s="36">
        <f t="shared" si="88"/>
        <v>2467.805191705959</v>
      </c>
      <c r="BH427" s="35">
        <f t="shared" si="87"/>
        <v>0</v>
      </c>
    </row>
    <row r="428" spans="12:60" ht="20.25" customHeight="1">
      <c r="L428" s="64"/>
      <c r="M428" s="50">
        <v>410</v>
      </c>
      <c r="N428" s="36">
        <f t="shared" si="93"/>
        <v>105249.16027190063</v>
      </c>
      <c r="O428" s="36">
        <f t="shared" si="89"/>
        <v>102984.7765121242</v>
      </c>
      <c r="P428" s="36">
        <f t="shared" si="90"/>
        <v>2264.3837597764364</v>
      </c>
      <c r="Q428" s="48">
        <f t="shared" si="86"/>
        <v>1041124.9126375612</v>
      </c>
      <c r="R428" s="37"/>
      <c r="S428" s="65"/>
      <c r="T428" s="50"/>
      <c r="U428" s="35"/>
      <c r="V428" s="36"/>
      <c r="W428" s="36"/>
      <c r="X428" s="35"/>
      <c r="Y428" s="38"/>
      <c r="AY428" s="44">
        <f t="shared" si="85"/>
        <v>-4.547473508864641E-13</v>
      </c>
      <c r="AZ428" s="35">
        <v>410</v>
      </c>
      <c r="BA428" s="39">
        <f t="shared" si="91"/>
        <v>0</v>
      </c>
      <c r="BB428" s="15">
        <f t="shared" si="92"/>
        <v>0</v>
      </c>
      <c r="BC428" s="15">
        <f t="shared" si="84"/>
        <v>0</v>
      </c>
      <c r="BD428" s="36">
        <f t="shared" si="82"/>
        <v>0</v>
      </c>
      <c r="BE428" s="15">
        <f t="shared" si="83"/>
        <v>0</v>
      </c>
      <c r="BF428" s="36">
        <f t="shared" si="88"/>
        <v>102984.7765121242</v>
      </c>
      <c r="BG428" s="36">
        <f t="shared" si="88"/>
        <v>2264.3837597764364</v>
      </c>
      <c r="BH428" s="35">
        <f t="shared" si="87"/>
        <v>0</v>
      </c>
    </row>
    <row r="429" spans="12:60" ht="20.25" customHeight="1">
      <c r="L429" s="64"/>
      <c r="M429" s="50">
        <v>411</v>
      </c>
      <c r="N429" s="36">
        <f t="shared" si="93"/>
        <v>105249.16027190063</v>
      </c>
      <c r="O429" s="36">
        <f t="shared" si="89"/>
        <v>103188.60054897111</v>
      </c>
      <c r="P429" s="36">
        <f t="shared" si="90"/>
        <v>2060.559722929525</v>
      </c>
      <c r="Q429" s="48">
        <f t="shared" si="86"/>
        <v>937936.3120885901</v>
      </c>
      <c r="R429" s="37"/>
      <c r="S429" s="65"/>
      <c r="T429" s="50"/>
      <c r="U429" s="35"/>
      <c r="V429" s="36"/>
      <c r="W429" s="36"/>
      <c r="X429" s="35"/>
      <c r="Y429" s="38"/>
      <c r="AY429" s="44">
        <f t="shared" si="85"/>
        <v>-1.3642420526593924E-12</v>
      </c>
      <c r="AZ429" s="35">
        <v>411</v>
      </c>
      <c r="BA429" s="39">
        <f t="shared" si="91"/>
        <v>0</v>
      </c>
      <c r="BB429" s="15">
        <f t="shared" si="92"/>
        <v>0</v>
      </c>
      <c r="BC429" s="15">
        <f t="shared" si="84"/>
        <v>0</v>
      </c>
      <c r="BD429" s="36">
        <f t="shared" si="82"/>
        <v>0</v>
      </c>
      <c r="BE429" s="15">
        <f t="shared" si="83"/>
        <v>0</v>
      </c>
      <c r="BF429" s="36">
        <f t="shared" si="88"/>
        <v>103188.60054897111</v>
      </c>
      <c r="BG429" s="36">
        <f t="shared" si="88"/>
        <v>2060.559722929525</v>
      </c>
      <c r="BH429" s="35">
        <f t="shared" si="87"/>
        <v>0</v>
      </c>
    </row>
    <row r="430" spans="12:60" ht="20.25" customHeight="1">
      <c r="L430" s="64"/>
      <c r="M430" s="50">
        <v>412</v>
      </c>
      <c r="N430" s="36">
        <f t="shared" si="93"/>
        <v>105249.16027190063</v>
      </c>
      <c r="O430" s="36">
        <f t="shared" si="89"/>
        <v>103392.82798755761</v>
      </c>
      <c r="P430" s="36">
        <f t="shared" si="90"/>
        <v>1856.3322843430262</v>
      </c>
      <c r="Q430" s="48">
        <f t="shared" si="86"/>
        <v>834543.4841010325</v>
      </c>
      <c r="R430" s="37"/>
      <c r="S430" s="65"/>
      <c r="T430" s="50"/>
      <c r="U430" s="35"/>
      <c r="V430" s="36"/>
      <c r="W430" s="36"/>
      <c r="X430" s="35"/>
      <c r="Y430" s="38"/>
      <c r="AY430" s="44">
        <f t="shared" si="85"/>
        <v>-4.774847184307873E-12</v>
      </c>
      <c r="AZ430" s="35">
        <v>412</v>
      </c>
      <c r="BA430" s="39">
        <f t="shared" si="91"/>
        <v>0</v>
      </c>
      <c r="BB430" s="15">
        <f t="shared" si="92"/>
        <v>0</v>
      </c>
      <c r="BC430" s="15">
        <f t="shared" si="84"/>
        <v>0</v>
      </c>
      <c r="BD430" s="36">
        <f t="shared" si="82"/>
        <v>0</v>
      </c>
      <c r="BE430" s="15">
        <f t="shared" si="83"/>
        <v>0</v>
      </c>
      <c r="BF430" s="36">
        <f t="shared" si="88"/>
        <v>103392.82798755761</v>
      </c>
      <c r="BG430" s="36">
        <f t="shared" si="88"/>
        <v>1856.3322843430262</v>
      </c>
      <c r="BH430" s="35">
        <f t="shared" si="87"/>
        <v>0</v>
      </c>
    </row>
    <row r="431" spans="12:60" ht="20.25" customHeight="1">
      <c r="L431" s="64"/>
      <c r="M431" s="50">
        <v>413</v>
      </c>
      <c r="N431" s="36">
        <f t="shared" si="93"/>
        <v>105249.16027190063</v>
      </c>
      <c r="O431" s="36">
        <f t="shared" si="89"/>
        <v>103597.459626283</v>
      </c>
      <c r="P431" s="36">
        <f t="shared" si="90"/>
        <v>1651.700645617634</v>
      </c>
      <c r="Q431" s="48">
        <f t="shared" si="86"/>
        <v>730946.0244747495</v>
      </c>
      <c r="R431" s="37"/>
      <c r="S431" s="65"/>
      <c r="T431" s="50"/>
      <c r="U431" s="35"/>
      <c r="V431" s="36"/>
      <c r="W431" s="36"/>
      <c r="X431" s="35"/>
      <c r="Y431" s="38"/>
      <c r="AY431" s="44">
        <f t="shared" si="85"/>
        <v>-2.7284841053187847E-12</v>
      </c>
      <c r="AZ431" s="35">
        <v>413</v>
      </c>
      <c r="BA431" s="39">
        <f t="shared" si="91"/>
        <v>0</v>
      </c>
      <c r="BB431" s="15">
        <f t="shared" si="92"/>
        <v>0</v>
      </c>
      <c r="BC431" s="15">
        <f t="shared" si="84"/>
        <v>0</v>
      </c>
      <c r="BD431" s="36">
        <f t="shared" si="82"/>
        <v>0</v>
      </c>
      <c r="BE431" s="15">
        <f t="shared" si="83"/>
        <v>0</v>
      </c>
      <c r="BF431" s="36">
        <f t="shared" si="88"/>
        <v>103597.459626283</v>
      </c>
      <c r="BG431" s="36">
        <f t="shared" si="88"/>
        <v>1651.700645617634</v>
      </c>
      <c r="BH431" s="35">
        <f t="shared" si="87"/>
        <v>0</v>
      </c>
    </row>
    <row r="432" spans="12:60" ht="20.25" customHeight="1">
      <c r="L432" s="64"/>
      <c r="M432" s="50">
        <v>414</v>
      </c>
      <c r="N432" s="36">
        <f t="shared" si="93"/>
        <v>105249.16027190063</v>
      </c>
      <c r="O432" s="36">
        <f t="shared" si="89"/>
        <v>103802.49626512665</v>
      </c>
      <c r="P432" s="36">
        <f t="shared" si="90"/>
        <v>1446.6640067739847</v>
      </c>
      <c r="Q432" s="48">
        <f t="shared" si="86"/>
        <v>627143.5282096228</v>
      </c>
      <c r="R432" s="37"/>
      <c r="S432" s="65"/>
      <c r="T432" s="50">
        <v>69</v>
      </c>
      <c r="U432" s="36">
        <f>IF(X426&lt;0.01,0,U$306)</f>
        <v>0</v>
      </c>
      <c r="V432" s="36">
        <f>IF(U432=0,0,-PPMT($G$9/2,T432,MAX($G$8*2),$P$9))</f>
        <v>0</v>
      </c>
      <c r="W432" s="36">
        <f>IF(U432=0,0,-IPMT($G$9/2,T432,MAX($G$8*2),$P$9))</f>
        <v>0</v>
      </c>
      <c r="X432" s="36">
        <f>IF(X426&lt;0,0,X426-V432)</f>
        <v>0</v>
      </c>
      <c r="Y432" s="37"/>
      <c r="AY432" s="44">
        <f t="shared" si="85"/>
        <v>-5.6843418860808015E-12</v>
      </c>
      <c r="AZ432" s="35">
        <v>414</v>
      </c>
      <c r="BA432" s="39">
        <f t="shared" si="91"/>
        <v>0</v>
      </c>
      <c r="BB432" s="15">
        <f t="shared" si="92"/>
        <v>0</v>
      </c>
      <c r="BC432" s="15">
        <f t="shared" si="84"/>
        <v>0</v>
      </c>
      <c r="BD432" s="36">
        <f t="shared" si="82"/>
        <v>0</v>
      </c>
      <c r="BE432" s="15">
        <f t="shared" si="83"/>
        <v>0</v>
      </c>
      <c r="BF432" s="36">
        <f t="shared" si="88"/>
        <v>103802.49626512665</v>
      </c>
      <c r="BG432" s="36">
        <f t="shared" si="88"/>
        <v>1446.6640067739847</v>
      </c>
      <c r="BH432" s="35">
        <f t="shared" si="87"/>
        <v>0</v>
      </c>
    </row>
    <row r="433" spans="12:60" ht="20.25" customHeight="1">
      <c r="L433" s="64"/>
      <c r="M433" s="50">
        <v>415</v>
      </c>
      <c r="N433" s="36">
        <f t="shared" si="93"/>
        <v>105249.16027190063</v>
      </c>
      <c r="O433" s="36">
        <f t="shared" si="89"/>
        <v>104007.93870565135</v>
      </c>
      <c r="P433" s="36">
        <f t="shared" si="90"/>
        <v>1241.2215662492813</v>
      </c>
      <c r="Q433" s="48">
        <f t="shared" si="86"/>
        <v>523135.5895039715</v>
      </c>
      <c r="R433" s="37"/>
      <c r="S433" s="65"/>
      <c r="T433" s="50"/>
      <c r="U433" s="35"/>
      <c r="V433" s="36"/>
      <c r="W433" s="36"/>
      <c r="X433" s="35"/>
      <c r="Y433" s="38"/>
      <c r="AY433" s="44">
        <f t="shared" si="85"/>
        <v>4.547473508864641E-13</v>
      </c>
      <c r="AZ433" s="35">
        <v>415</v>
      </c>
      <c r="BA433" s="39">
        <f t="shared" si="91"/>
        <v>0</v>
      </c>
      <c r="BB433" s="15">
        <f t="shared" si="92"/>
        <v>0</v>
      </c>
      <c r="BC433" s="15">
        <f t="shared" si="84"/>
        <v>0</v>
      </c>
      <c r="BD433" s="36">
        <f aca="true" t="shared" si="94" ref="BD433:BD438">BB433-BC433</f>
        <v>0</v>
      </c>
      <c r="BE433" s="15">
        <f aca="true" t="shared" si="95" ref="BE433:BE438">IF(BC433&gt;0,BG433,0)</f>
        <v>0</v>
      </c>
      <c r="BF433" s="36">
        <f t="shared" si="88"/>
        <v>104007.93870565135</v>
      </c>
      <c r="BG433" s="36">
        <f t="shared" si="88"/>
        <v>1241.2215662492813</v>
      </c>
      <c r="BH433" s="35">
        <f t="shared" si="87"/>
        <v>0</v>
      </c>
    </row>
    <row r="434" spans="12:60" ht="20.25" customHeight="1">
      <c r="L434" s="64"/>
      <c r="M434" s="50">
        <v>416</v>
      </c>
      <c r="N434" s="36">
        <f t="shared" si="93"/>
        <v>105249.16027190063</v>
      </c>
      <c r="O434" s="36">
        <f t="shared" si="89"/>
        <v>104213.78775100633</v>
      </c>
      <c r="P434" s="36">
        <f t="shared" si="90"/>
        <v>1035.3725208943135</v>
      </c>
      <c r="Q434" s="48">
        <f t="shared" si="86"/>
        <v>418921.8017529652</v>
      </c>
      <c r="R434" s="37"/>
      <c r="S434" s="65"/>
      <c r="T434" s="50"/>
      <c r="U434" s="35"/>
      <c r="V434" s="36"/>
      <c r="W434" s="36"/>
      <c r="X434" s="35"/>
      <c r="Y434" s="38"/>
      <c r="AY434" s="44">
        <f t="shared" si="85"/>
        <v>-6.59383658785373E-12</v>
      </c>
      <c r="AZ434" s="35">
        <v>416</v>
      </c>
      <c r="BA434" s="39">
        <f t="shared" si="91"/>
        <v>0</v>
      </c>
      <c r="BB434" s="15">
        <f t="shared" si="92"/>
        <v>0</v>
      </c>
      <c r="BC434" s="15">
        <f>IF(BA434=1,BF434,IF(BB434&gt;0,BF434,0))</f>
        <v>0</v>
      </c>
      <c r="BD434" s="36">
        <f t="shared" si="94"/>
        <v>0</v>
      </c>
      <c r="BE434" s="15">
        <f t="shared" si="95"/>
        <v>0</v>
      </c>
      <c r="BF434" s="36">
        <f t="shared" si="88"/>
        <v>104213.78775100633</v>
      </c>
      <c r="BG434" s="36">
        <f t="shared" si="88"/>
        <v>1035.3725208943135</v>
      </c>
      <c r="BH434" s="35">
        <f t="shared" si="87"/>
        <v>0</v>
      </c>
    </row>
    <row r="435" spans="12:60" ht="20.25" customHeight="1">
      <c r="L435" s="64"/>
      <c r="M435" s="50">
        <v>417</v>
      </c>
      <c r="N435" s="36">
        <f t="shared" si="93"/>
        <v>105249.16027190063</v>
      </c>
      <c r="O435" s="36">
        <f t="shared" si="89"/>
        <v>104420.04420593019</v>
      </c>
      <c r="P435" s="36">
        <f t="shared" si="90"/>
        <v>829.1160659704514</v>
      </c>
      <c r="Q435" s="48">
        <f t="shared" si="86"/>
        <v>314501.757547035</v>
      </c>
      <c r="R435" s="37"/>
      <c r="S435" s="65"/>
      <c r="T435" s="50"/>
      <c r="U435" s="35"/>
      <c r="V435" s="36"/>
      <c r="W435" s="36"/>
      <c r="X435" s="35"/>
      <c r="Y435" s="38"/>
      <c r="AY435" s="44">
        <f t="shared" si="85"/>
        <v>-3.979039320256561E-12</v>
      </c>
      <c r="AZ435" s="35">
        <v>417</v>
      </c>
      <c r="BA435" s="39">
        <f t="shared" si="91"/>
        <v>0</v>
      </c>
      <c r="BB435" s="15">
        <f t="shared" si="92"/>
        <v>0</v>
      </c>
      <c r="BC435" s="15">
        <f>IF(BA435=1,BF435,IF(BB435&gt;0,BF435,0))</f>
        <v>0</v>
      </c>
      <c r="BD435" s="36">
        <f t="shared" si="94"/>
        <v>0</v>
      </c>
      <c r="BE435" s="15">
        <f t="shared" si="95"/>
        <v>0</v>
      </c>
      <c r="BF435" s="36">
        <f t="shared" si="88"/>
        <v>104420.04420593019</v>
      </c>
      <c r="BG435" s="36">
        <f t="shared" si="88"/>
        <v>829.1160659704514</v>
      </c>
      <c r="BH435" s="35">
        <f t="shared" si="87"/>
        <v>0</v>
      </c>
    </row>
    <row r="436" spans="12:60" ht="20.25" customHeight="1">
      <c r="L436" s="64"/>
      <c r="M436" s="50">
        <v>418</v>
      </c>
      <c r="N436" s="36">
        <f t="shared" si="93"/>
        <v>105249.16027190063</v>
      </c>
      <c r="O436" s="36">
        <f t="shared" si="89"/>
        <v>104626.70887675442</v>
      </c>
      <c r="P436" s="36">
        <f t="shared" si="90"/>
        <v>622.4513951462073</v>
      </c>
      <c r="Q436" s="48">
        <f t="shared" si="86"/>
        <v>209875.04867028058</v>
      </c>
      <c r="R436" s="37"/>
      <c r="S436" s="65"/>
      <c r="T436" s="50"/>
      <c r="U436" s="35"/>
      <c r="V436" s="36"/>
      <c r="W436" s="36"/>
      <c r="X436" s="35"/>
      <c r="Y436" s="38"/>
      <c r="AY436" s="44">
        <f t="shared" si="85"/>
        <v>6.707523425575346E-12</v>
      </c>
      <c r="AZ436" s="35">
        <v>418</v>
      </c>
      <c r="BA436" s="39">
        <f t="shared" si="91"/>
        <v>0</v>
      </c>
      <c r="BB436" s="15">
        <f t="shared" si="92"/>
        <v>0</v>
      </c>
      <c r="BC436" s="15">
        <f>IF(BA436=1,BF436,IF(BB436&gt;0,BF436,0))</f>
        <v>0</v>
      </c>
      <c r="BD436" s="36">
        <f t="shared" si="94"/>
        <v>0</v>
      </c>
      <c r="BE436" s="15">
        <f t="shared" si="95"/>
        <v>0</v>
      </c>
      <c r="BF436" s="36">
        <f t="shared" si="88"/>
        <v>104626.70887675442</v>
      </c>
      <c r="BG436" s="36">
        <f t="shared" si="88"/>
        <v>622.4513951462073</v>
      </c>
      <c r="BH436" s="35">
        <f t="shared" si="87"/>
        <v>0</v>
      </c>
    </row>
    <row r="437" spans="12:60" ht="20.25" customHeight="1">
      <c r="L437" s="64"/>
      <c r="M437" s="50">
        <v>419</v>
      </c>
      <c r="N437" s="36">
        <f t="shared" si="93"/>
        <v>105249.16027190063</v>
      </c>
      <c r="O437" s="36">
        <f t="shared" si="89"/>
        <v>104833.78257140632</v>
      </c>
      <c r="P437" s="36">
        <f t="shared" si="90"/>
        <v>415.3777004943183</v>
      </c>
      <c r="Q437" s="48">
        <f t="shared" si="86"/>
        <v>105041.26609887426</v>
      </c>
      <c r="R437" s="37"/>
      <c r="S437" s="65"/>
      <c r="T437" s="50"/>
      <c r="U437" s="35"/>
      <c r="V437" s="36"/>
      <c r="W437" s="36"/>
      <c r="X437" s="35"/>
      <c r="Y437" s="38"/>
      <c r="AY437" s="44">
        <f t="shared" si="85"/>
        <v>-6.991740519879386E-12</v>
      </c>
      <c r="AZ437" s="35">
        <v>419</v>
      </c>
      <c r="BA437" s="39">
        <f t="shared" si="91"/>
        <v>0</v>
      </c>
      <c r="BB437" s="15">
        <f t="shared" si="92"/>
        <v>0</v>
      </c>
      <c r="BC437" s="15">
        <f>IF(BA437=1,BF437,IF(BB437&gt;0,BF437,0))</f>
        <v>0</v>
      </c>
      <c r="BD437" s="36">
        <f t="shared" si="94"/>
        <v>0</v>
      </c>
      <c r="BE437" s="15">
        <f t="shared" si="95"/>
        <v>0</v>
      </c>
      <c r="BF437" s="36">
        <f>O437</f>
        <v>104833.78257140632</v>
      </c>
      <c r="BG437" s="36">
        <f>P437</f>
        <v>415.3777004943183</v>
      </c>
      <c r="BH437" s="35">
        <f t="shared" si="87"/>
        <v>0</v>
      </c>
    </row>
    <row r="438" spans="12:60" ht="20.25" customHeight="1">
      <c r="L438" s="64"/>
      <c r="M438" s="50">
        <v>420</v>
      </c>
      <c r="N438" s="36">
        <f t="shared" si="93"/>
        <v>105249.16027190063</v>
      </c>
      <c r="O438" s="36">
        <f t="shared" si="89"/>
        <v>105041.26609941223</v>
      </c>
      <c r="P438" s="36">
        <f t="shared" si="90"/>
        <v>207.8941724884122</v>
      </c>
      <c r="Q438" s="47">
        <f>IF(Q437&lt;0,0,Q437-O438)</f>
        <v>-5.379697540774941E-07</v>
      </c>
      <c r="R438" s="37"/>
      <c r="S438" s="65"/>
      <c r="T438" s="50">
        <v>70</v>
      </c>
      <c r="U438" s="36">
        <f>IF(X432&lt;0.01,0,U$312)</f>
        <v>0</v>
      </c>
      <c r="V438" s="36">
        <f>IF(U438=0,0,-PPMT($G$9/2,T438,MAX($G$8*2),$P$9))</f>
        <v>0</v>
      </c>
      <c r="W438" s="36">
        <f>IF(U438=0,0,-IPMT($G$9/2,T438,MAX($G$8*2),$P$9))</f>
        <v>0</v>
      </c>
      <c r="X438" s="36">
        <f>IF(X432&lt;0,0,X432-V438)</f>
        <v>0</v>
      </c>
      <c r="Y438" s="37"/>
      <c r="AY438" s="44">
        <f t="shared" si="85"/>
        <v>-6.0254023992456496E-12</v>
      </c>
      <c r="AZ438" s="35">
        <v>420</v>
      </c>
      <c r="BA438" s="39">
        <f t="shared" si="91"/>
        <v>0</v>
      </c>
      <c r="BB438" s="15">
        <f t="shared" si="92"/>
        <v>0</v>
      </c>
      <c r="BC438" s="15">
        <f>IF(BA438=1,BF438,IF(BB438&gt;0,BF438,0))</f>
        <v>0</v>
      </c>
      <c r="BD438" s="36">
        <f t="shared" si="94"/>
        <v>0</v>
      </c>
      <c r="BE438" s="15">
        <f t="shared" si="95"/>
        <v>0</v>
      </c>
      <c r="BF438" s="36">
        <f>O438</f>
        <v>105041.26609941223</v>
      </c>
      <c r="BG438" s="36">
        <f>P438</f>
        <v>207.8941724884122</v>
      </c>
      <c r="BH438" s="35">
        <f t="shared" si="87"/>
        <v>0</v>
      </c>
    </row>
    <row r="439" spans="12:60" ht="20.25" customHeight="1">
      <c r="L439" s="66" t="s">
        <v>72</v>
      </c>
      <c r="M439" s="66"/>
      <c r="N439" s="36">
        <f>SUM(N18:N438)</f>
        <v>44204647.314198084</v>
      </c>
      <c r="O439" s="36">
        <f>SUM(O18:O438)</f>
        <v>30000000.000000555</v>
      </c>
      <c r="P439" s="36">
        <f>SUM(P18:P438)</f>
        <v>14204647.314197725</v>
      </c>
      <c r="Q439" s="36">
        <f>SUM(Q18:Q438)</f>
        <v>7147084958.7524395</v>
      </c>
      <c r="S439" s="66" t="s">
        <v>72</v>
      </c>
      <c r="T439" s="66"/>
      <c r="U439" s="36">
        <f>SUM(U18:U438)</f>
        <v>0</v>
      </c>
      <c r="V439" s="36">
        <f>SUM(V18:V438)</f>
        <v>0</v>
      </c>
      <c r="W439" s="36">
        <f>SUM(W18:W438)</f>
        <v>0</v>
      </c>
      <c r="X439" s="36">
        <f>SUM(X18:X438)</f>
        <v>0</v>
      </c>
      <c r="AY439" s="44">
        <f>SUM(AY18:AY438)</f>
        <v>1.4949819160392508E-11</v>
      </c>
      <c r="BA439" s="42">
        <f>SUM(BA18:BA438)</f>
        <v>1</v>
      </c>
      <c r="BB439" s="15">
        <f aca="true" t="shared" si="96" ref="BB439:BH439">SUM(BB18:BB438)</f>
        <v>10294571.342264922</v>
      </c>
      <c r="BC439" s="43">
        <f t="shared" si="96"/>
        <v>1025988.3508520353</v>
      </c>
      <c r="BD439" s="15">
        <f t="shared" si="96"/>
        <v>9268582.991412887</v>
      </c>
      <c r="BE439" s="43">
        <f t="shared" si="96"/>
        <v>1078994.8545859777</v>
      </c>
      <c r="BF439" s="15">
        <f t="shared" si="96"/>
        <v>30000000.000000555</v>
      </c>
      <c r="BG439" s="15">
        <f t="shared" si="96"/>
        <v>14204647.314197725</v>
      </c>
      <c r="BH439" s="15">
        <f t="shared" si="96"/>
        <v>20</v>
      </c>
    </row>
    <row r="440" ht="20.25" customHeight="1">
      <c r="BF440" s="44"/>
    </row>
    <row r="441" ht="20.25" customHeight="1">
      <c r="BF441" s="44"/>
    </row>
    <row r="442" ht="20.25" customHeight="1">
      <c r="BF442" s="44"/>
    </row>
    <row r="443" ht="20.25" customHeight="1">
      <c r="BF443" s="44"/>
    </row>
    <row r="444" ht="20.25" customHeight="1">
      <c r="BF444" s="44"/>
    </row>
    <row r="445" ht="20.25" customHeight="1">
      <c r="BF445" s="44"/>
    </row>
    <row r="446" ht="20.25" customHeight="1">
      <c r="BF446" s="44"/>
    </row>
    <row r="447" ht="20.25" customHeight="1">
      <c r="BF447" s="44"/>
    </row>
    <row r="448" ht="20.25" customHeight="1">
      <c r="BF448" s="44"/>
    </row>
    <row r="449" ht="20.25" customHeight="1">
      <c r="BF449" s="44"/>
    </row>
    <row r="450" ht="20.25" customHeight="1">
      <c r="BF450" s="44"/>
    </row>
    <row r="451" ht="20.25" customHeight="1">
      <c r="BF451" s="44"/>
    </row>
    <row r="452" ht="20.25" customHeight="1">
      <c r="BF452" s="44"/>
    </row>
    <row r="453" ht="20.25" customHeight="1">
      <c r="BF453" s="44"/>
    </row>
    <row r="454" ht="20.25" customHeight="1">
      <c r="BF454" s="44"/>
    </row>
    <row r="455" ht="20.25" customHeight="1">
      <c r="BF455" s="44"/>
    </row>
    <row r="456" ht="20.25" customHeight="1">
      <c r="BF456" s="44"/>
    </row>
    <row r="457" ht="20.25" customHeight="1">
      <c r="BF457" s="44"/>
    </row>
    <row r="458" ht="20.25" customHeight="1">
      <c r="BF458" s="44"/>
    </row>
    <row r="459" ht="20.25" customHeight="1">
      <c r="BF459" s="44"/>
    </row>
    <row r="460" ht="20.25" customHeight="1">
      <c r="BF460" s="44"/>
    </row>
    <row r="461" ht="20.25" customHeight="1">
      <c r="BF461" s="44"/>
    </row>
    <row r="462" ht="20.25" customHeight="1">
      <c r="BF462" s="44"/>
    </row>
    <row r="463" ht="20.25" customHeight="1">
      <c r="BF463" s="44"/>
    </row>
    <row r="464" ht="20.25" customHeight="1">
      <c r="BF464" s="44"/>
    </row>
    <row r="465" ht="20.25" customHeight="1">
      <c r="BF465" s="44"/>
    </row>
    <row r="466" ht="20.25" customHeight="1">
      <c r="BF466" s="44"/>
    </row>
    <row r="467" ht="20.25" customHeight="1">
      <c r="BF467" s="44"/>
    </row>
    <row r="468" ht="20.25" customHeight="1">
      <c r="BF468" s="44"/>
    </row>
    <row r="469" ht="20.25" customHeight="1">
      <c r="BF469" s="44"/>
    </row>
    <row r="470" ht="20.25" customHeight="1">
      <c r="BF470" s="44"/>
    </row>
    <row r="471" ht="20.25" customHeight="1">
      <c r="BF471" s="44"/>
    </row>
    <row r="472" ht="20.25" customHeight="1">
      <c r="BF472" s="44"/>
    </row>
    <row r="473" ht="20.25" customHeight="1">
      <c r="BF473" s="44"/>
    </row>
    <row r="474" ht="20.25" customHeight="1">
      <c r="BF474" s="44"/>
    </row>
    <row r="475" ht="20.25" customHeight="1">
      <c r="BF475" s="44"/>
    </row>
    <row r="476" ht="20.25" customHeight="1">
      <c r="BF476" s="44"/>
    </row>
    <row r="477" ht="20.25" customHeight="1">
      <c r="BF477" s="44"/>
    </row>
    <row r="478" ht="20.25" customHeight="1">
      <c r="BF478" s="44"/>
    </row>
    <row r="479" ht="20.25" customHeight="1">
      <c r="BF479" s="44"/>
    </row>
    <row r="480" ht="20.25" customHeight="1">
      <c r="BF480" s="44"/>
    </row>
    <row r="481" ht="20.25" customHeight="1">
      <c r="BF481" s="44"/>
    </row>
    <row r="482" ht="20.25" customHeight="1">
      <c r="BF482" s="44"/>
    </row>
    <row r="483" ht="20.25" customHeight="1">
      <c r="BF483" s="44"/>
    </row>
    <row r="484" ht="20.25" customHeight="1">
      <c r="BF484" s="44"/>
    </row>
    <row r="485" ht="20.25" customHeight="1">
      <c r="BF485" s="44"/>
    </row>
    <row r="486" ht="20.25" customHeight="1">
      <c r="BF486" s="44"/>
    </row>
    <row r="487" ht="20.25" customHeight="1">
      <c r="BF487" s="44"/>
    </row>
    <row r="488" ht="20.25" customHeight="1">
      <c r="BF488" s="44"/>
    </row>
    <row r="489" ht="20.25" customHeight="1">
      <c r="BF489" s="44"/>
    </row>
    <row r="490" ht="20.25" customHeight="1">
      <c r="BF490" s="44"/>
    </row>
    <row r="491" ht="20.25" customHeight="1">
      <c r="BF491" s="44"/>
    </row>
    <row r="492" ht="20.25" customHeight="1">
      <c r="BF492" s="44"/>
    </row>
    <row r="493" ht="20.25" customHeight="1">
      <c r="BF493" s="44"/>
    </row>
    <row r="494" ht="20.25" customHeight="1">
      <c r="BF494" s="44"/>
    </row>
    <row r="495" ht="20.25" customHeight="1">
      <c r="BF495" s="44"/>
    </row>
    <row r="496" ht="20.25" customHeight="1">
      <c r="BF496" s="44"/>
    </row>
    <row r="497" ht="20.25" customHeight="1">
      <c r="BF497" s="44"/>
    </row>
    <row r="498" ht="20.25" customHeight="1">
      <c r="BF498" s="44"/>
    </row>
    <row r="499" ht="20.25" customHeight="1">
      <c r="BF499" s="44"/>
    </row>
    <row r="500" ht="20.25" customHeight="1">
      <c r="BF500" s="44"/>
    </row>
    <row r="501" ht="20.25" customHeight="1">
      <c r="BF501" s="44"/>
    </row>
    <row r="502" ht="20.25" customHeight="1">
      <c r="BF502" s="44"/>
    </row>
    <row r="503" ht="20.25" customHeight="1">
      <c r="BF503" s="44"/>
    </row>
    <row r="504" ht="20.25" customHeight="1">
      <c r="BF504" s="44"/>
    </row>
    <row r="505" ht="20.25" customHeight="1">
      <c r="BF505" s="44"/>
    </row>
    <row r="506" ht="20.25" customHeight="1">
      <c r="BF506" s="44"/>
    </row>
    <row r="507" ht="20.25" customHeight="1">
      <c r="BF507" s="44"/>
    </row>
    <row r="508" ht="20.25" customHeight="1">
      <c r="BF508" s="44"/>
    </row>
    <row r="509" ht="20.25" customHeight="1">
      <c r="BF509" s="44"/>
    </row>
    <row r="510" ht="20.25" customHeight="1">
      <c r="BF510" s="44"/>
    </row>
    <row r="511" ht="20.25" customHeight="1">
      <c r="BF511" s="44"/>
    </row>
    <row r="512" ht="20.25" customHeight="1">
      <c r="BF512" s="44"/>
    </row>
    <row r="513" ht="20.25" customHeight="1">
      <c r="BF513" s="44"/>
    </row>
    <row r="514" ht="20.25" customHeight="1">
      <c r="BF514" s="44"/>
    </row>
    <row r="515" ht="20.25" customHeight="1">
      <c r="BF515" s="44"/>
    </row>
    <row r="516" ht="20.25" customHeight="1">
      <c r="BF516" s="44"/>
    </row>
    <row r="517" ht="20.25" customHeight="1">
      <c r="BF517" s="44"/>
    </row>
    <row r="518" ht="20.25" customHeight="1">
      <c r="BF518" s="44"/>
    </row>
    <row r="519" ht="20.25" customHeight="1">
      <c r="BF519" s="44"/>
    </row>
    <row r="520" ht="20.25" customHeight="1">
      <c r="BF520" s="44"/>
    </row>
    <row r="521" ht="20.25" customHeight="1">
      <c r="BF521" s="44"/>
    </row>
    <row r="522" ht="20.25" customHeight="1">
      <c r="BF522" s="44"/>
    </row>
    <row r="523" ht="20.25" customHeight="1">
      <c r="BF523" s="44"/>
    </row>
    <row r="524" ht="20.25" customHeight="1">
      <c r="BF524" s="44"/>
    </row>
    <row r="525" ht="20.25" customHeight="1">
      <c r="BF525" s="44"/>
    </row>
    <row r="526" ht="20.25" customHeight="1">
      <c r="BF526" s="44"/>
    </row>
    <row r="527" ht="20.25" customHeight="1">
      <c r="BF527" s="44"/>
    </row>
    <row r="528" ht="20.25" customHeight="1">
      <c r="BF528" s="44"/>
    </row>
    <row r="529" ht="20.25" customHeight="1">
      <c r="BF529" s="44"/>
    </row>
    <row r="530" ht="20.25" customHeight="1">
      <c r="BF530" s="44"/>
    </row>
    <row r="531" ht="20.25" customHeight="1">
      <c r="BF531" s="44"/>
    </row>
    <row r="532" ht="20.25" customHeight="1">
      <c r="BF532" s="44"/>
    </row>
    <row r="533" ht="20.25" customHeight="1">
      <c r="BF533" s="44"/>
    </row>
    <row r="534" ht="20.25" customHeight="1">
      <c r="BF534" s="44"/>
    </row>
    <row r="535" ht="20.25" customHeight="1">
      <c r="BF535" s="44"/>
    </row>
    <row r="536" ht="20.25" customHeight="1">
      <c r="BF536" s="44"/>
    </row>
    <row r="537" ht="20.25" customHeight="1">
      <c r="BF537" s="44"/>
    </row>
    <row r="538" ht="20.25" customHeight="1">
      <c r="BF538" s="44"/>
    </row>
    <row r="539" ht="20.25" customHeight="1">
      <c r="BF539" s="44"/>
    </row>
    <row r="540" ht="20.25" customHeight="1">
      <c r="BF540" s="44"/>
    </row>
    <row r="541" ht="20.25" customHeight="1">
      <c r="BF541" s="44"/>
    </row>
    <row r="542" ht="20.25" customHeight="1">
      <c r="BF542" s="44"/>
    </row>
  </sheetData>
  <sheetProtection/>
  <mergeCells count="127">
    <mergeCell ref="U6:V6"/>
    <mergeCell ref="B1:X2"/>
    <mergeCell ref="B4:J4"/>
    <mergeCell ref="M4:Q4"/>
    <mergeCell ref="T4:X4"/>
    <mergeCell ref="B5:F5"/>
    <mergeCell ref="G5:J5"/>
    <mergeCell ref="M5:O6"/>
    <mergeCell ref="P5:Q6"/>
    <mergeCell ref="U5:V5"/>
    <mergeCell ref="W7:X7"/>
    <mergeCell ref="U10:V10"/>
    <mergeCell ref="U9:V9"/>
    <mergeCell ref="U8:V8"/>
    <mergeCell ref="B6:F6"/>
    <mergeCell ref="G6:J6"/>
    <mergeCell ref="B7:F7"/>
    <mergeCell ref="G7:J7"/>
    <mergeCell ref="P7:Q8"/>
    <mergeCell ref="U7:V7"/>
    <mergeCell ref="N9:O10"/>
    <mergeCell ref="T8:T10"/>
    <mergeCell ref="B8:F8"/>
    <mergeCell ref="G8:J8"/>
    <mergeCell ref="B9:F9"/>
    <mergeCell ref="G9:J9"/>
    <mergeCell ref="P9:Q10"/>
    <mergeCell ref="E20:J20"/>
    <mergeCell ref="B22:E22"/>
    <mergeCell ref="F22:J22"/>
    <mergeCell ref="B10:F10"/>
    <mergeCell ref="G10:J10"/>
    <mergeCell ref="W8:X8"/>
    <mergeCell ref="B15:X15"/>
    <mergeCell ref="B16:J16"/>
    <mergeCell ref="M7:M10"/>
    <mergeCell ref="N7:O8"/>
    <mergeCell ref="AG24:AI24"/>
    <mergeCell ref="B25:E25"/>
    <mergeCell ref="F25:J25"/>
    <mergeCell ref="B17:J17"/>
    <mergeCell ref="B18:E18"/>
    <mergeCell ref="F18:J18"/>
    <mergeCell ref="L18:L29"/>
    <mergeCell ref="S18:S29"/>
    <mergeCell ref="B19:E19"/>
    <mergeCell ref="F19:J19"/>
    <mergeCell ref="L31:L42"/>
    <mergeCell ref="S31:S42"/>
    <mergeCell ref="L43:L54"/>
    <mergeCell ref="S43:S54"/>
    <mergeCell ref="L55:L66"/>
    <mergeCell ref="S55:S66"/>
    <mergeCell ref="L67:L78"/>
    <mergeCell ref="S67:S78"/>
    <mergeCell ref="L79:L90"/>
    <mergeCell ref="S79:S90"/>
    <mergeCell ref="L91:L102"/>
    <mergeCell ref="S91:S102"/>
    <mergeCell ref="L103:L114"/>
    <mergeCell ref="S103:S114"/>
    <mergeCell ref="L115:L126"/>
    <mergeCell ref="S115:S126"/>
    <mergeCell ref="L127:L138"/>
    <mergeCell ref="S127:S138"/>
    <mergeCell ref="L139:L150"/>
    <mergeCell ref="S139:S150"/>
    <mergeCell ref="L151:L162"/>
    <mergeCell ref="S151:S162"/>
    <mergeCell ref="L163:L174"/>
    <mergeCell ref="S163:S174"/>
    <mergeCell ref="L175:L186"/>
    <mergeCell ref="S175:S186"/>
    <mergeCell ref="L187:L198"/>
    <mergeCell ref="S187:S198"/>
    <mergeCell ref="L199:L210"/>
    <mergeCell ref="S199:S210"/>
    <mergeCell ref="L211:L222"/>
    <mergeCell ref="S211:S222"/>
    <mergeCell ref="L223:L234"/>
    <mergeCell ref="S223:S234"/>
    <mergeCell ref="L235:L246"/>
    <mergeCell ref="S235:S246"/>
    <mergeCell ref="L247:L258"/>
    <mergeCell ref="S247:S258"/>
    <mergeCell ref="L259:L270"/>
    <mergeCell ref="S259:S270"/>
    <mergeCell ref="L271:L282"/>
    <mergeCell ref="S271:S282"/>
    <mergeCell ref="L283:L294"/>
    <mergeCell ref="S283:S294"/>
    <mergeCell ref="L295:L306"/>
    <mergeCell ref="S295:S306"/>
    <mergeCell ref="L307:L318"/>
    <mergeCell ref="S307:S318"/>
    <mergeCell ref="L319:L330"/>
    <mergeCell ref="S319:S330"/>
    <mergeCell ref="L331:L342"/>
    <mergeCell ref="S331:S342"/>
    <mergeCell ref="L343:L354"/>
    <mergeCell ref="S343:S354"/>
    <mergeCell ref="L355:L366"/>
    <mergeCell ref="S355:S366"/>
    <mergeCell ref="L367:L378"/>
    <mergeCell ref="S367:S378"/>
    <mergeCell ref="L379:L390"/>
    <mergeCell ref="S379:S390"/>
    <mergeCell ref="L427:L438"/>
    <mergeCell ref="S427:S438"/>
    <mergeCell ref="L439:M439"/>
    <mergeCell ref="S439:T439"/>
    <mergeCell ref="L391:L402"/>
    <mergeCell ref="S391:S402"/>
    <mergeCell ref="L403:L414"/>
    <mergeCell ref="S403:S414"/>
    <mergeCell ref="L415:L426"/>
    <mergeCell ref="S415:S426"/>
    <mergeCell ref="B26:J27"/>
    <mergeCell ref="W9:X9"/>
    <mergeCell ref="W5:X5"/>
    <mergeCell ref="W6:X6"/>
    <mergeCell ref="W10:X10"/>
    <mergeCell ref="T5:T7"/>
    <mergeCell ref="B23:E23"/>
    <mergeCell ref="F23:J23"/>
    <mergeCell ref="B24:E24"/>
    <mergeCell ref="F24:J24"/>
  </mergeCells>
  <printOptions/>
  <pageMargins left="0.7701388888888889" right="0.43333333333333335" top="0.7486111111111111" bottom="0.7486111111111111" header="0.31527777777777777" footer="0.31527777777777777"/>
  <pageSetup horizontalDpi="300" verticalDpi="300" orientation="landscape" paperSize="9" scale="85" r:id="rId2"/>
  <headerFooter alignWithMargins="0">
    <oddHeader>&amp;R&amp;D</oddHeader>
    <oddFooter>&amp;CRise Estate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H542"/>
  <sheetViews>
    <sheetView zoomScale="85" zoomScaleNormal="85" zoomScalePageLayoutView="0" workbookViewId="0" topLeftCell="A1">
      <selection activeCell="AB16" sqref="AB16"/>
    </sheetView>
  </sheetViews>
  <sheetFormatPr defaultColWidth="8.796875" defaultRowHeight="20.25" customHeight="1"/>
  <cols>
    <col min="1" max="1" width="1.4921875" style="0" customWidth="1"/>
    <col min="2" max="12" width="3.69921875" style="0" customWidth="1"/>
    <col min="13" max="13" width="6.5" style="0" customWidth="1"/>
    <col min="14" max="15" width="10" style="0" customWidth="1"/>
    <col min="16" max="16" width="10.69921875" style="0" customWidth="1"/>
    <col min="17" max="17" width="13.3984375" style="0" customWidth="1"/>
    <col min="18" max="18" width="4" style="1" customWidth="1"/>
    <col min="19" max="19" width="3.69921875" style="0" customWidth="1"/>
    <col min="20" max="20" width="6.5" style="0" customWidth="1"/>
    <col min="21" max="24" width="10.69921875" style="0" customWidth="1"/>
    <col min="25" max="25" width="1.203125" style="1" customWidth="1"/>
    <col min="26" max="31" width="3.69921875" style="0" customWidth="1"/>
    <col min="32" max="34" width="3.59765625" style="0" customWidth="1"/>
    <col min="35" max="35" width="9.5" style="0" customWidth="1"/>
    <col min="40" max="40" width="11.59765625" style="0" customWidth="1"/>
    <col min="42" max="42" width="9.19921875" style="0" customWidth="1"/>
    <col min="43" max="43" width="11.3984375" style="0" customWidth="1"/>
    <col min="45" max="45" width="9.19921875" style="0" customWidth="1"/>
    <col min="46" max="46" width="10.5" style="0" customWidth="1"/>
    <col min="48" max="50" width="0" style="0" hidden="1" customWidth="1"/>
    <col min="51" max="51" width="13.3984375" style="0" hidden="1" customWidth="1"/>
    <col min="52" max="53" width="0" style="0" hidden="1" customWidth="1"/>
    <col min="54" max="54" width="10.5" style="0" hidden="1" customWidth="1"/>
    <col min="55" max="55" width="9.69921875" style="0" hidden="1" customWidth="1"/>
    <col min="56" max="57" width="9.59765625" style="0" hidden="1" customWidth="1"/>
    <col min="58" max="58" width="10.5" style="0" hidden="1" customWidth="1"/>
    <col min="59" max="59" width="9.5" style="0" hidden="1" customWidth="1"/>
    <col min="60" max="60" width="9.09765625" style="0" hidden="1" customWidth="1"/>
    <col min="61" max="61" width="0" style="0" hidden="1" customWidth="1"/>
  </cols>
  <sheetData>
    <row r="1" spans="2:31" ht="14.25" customHeight="1"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2"/>
      <c r="Z1" s="3"/>
      <c r="AA1" s="3"/>
      <c r="AB1" s="3"/>
      <c r="AC1" s="3"/>
      <c r="AD1" s="3"/>
      <c r="AE1" s="3"/>
    </row>
    <row r="2" spans="2:31" ht="24" customHeight="1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2"/>
      <c r="Z2" s="3"/>
      <c r="AA2" s="3"/>
      <c r="AB2" s="3"/>
      <c r="AC2" s="3"/>
      <c r="AD2" s="3"/>
      <c r="AE2" s="3"/>
    </row>
    <row r="3" spans="2:31" ht="14.2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2"/>
      <c r="S3" s="4"/>
      <c r="T3" s="4"/>
      <c r="U3" s="4"/>
      <c r="V3" s="4"/>
      <c r="W3" s="4"/>
      <c r="X3" s="4"/>
      <c r="Y3" s="2"/>
      <c r="Z3" s="3"/>
      <c r="AA3" s="3"/>
      <c r="AB3" s="3"/>
      <c r="AC3" s="3"/>
      <c r="AD3" s="3"/>
      <c r="AE3" s="3"/>
    </row>
    <row r="4" spans="2:56" ht="21.75" customHeight="1">
      <c r="B4" s="71" t="s">
        <v>0</v>
      </c>
      <c r="C4" s="71"/>
      <c r="D4" s="71"/>
      <c r="E4" s="71"/>
      <c r="F4" s="71"/>
      <c r="G4" s="71"/>
      <c r="H4" s="71"/>
      <c r="I4" s="71"/>
      <c r="J4" s="71"/>
      <c r="K4" s="6"/>
      <c r="L4" s="7"/>
      <c r="M4" s="98" t="s">
        <v>1</v>
      </c>
      <c r="N4" s="98"/>
      <c r="O4" s="98"/>
      <c r="P4" s="98"/>
      <c r="Q4" s="98"/>
      <c r="R4" s="6"/>
      <c r="S4" s="7"/>
      <c r="T4" s="99" t="s">
        <v>2</v>
      </c>
      <c r="U4" s="77"/>
      <c r="V4" s="77"/>
      <c r="W4" s="99"/>
      <c r="X4" s="99"/>
      <c r="Y4" s="6"/>
      <c r="AZ4" s="8">
        <f>G8</f>
        <v>35</v>
      </c>
      <c r="BA4" s="9">
        <f>PMT(AZ5/2,AZ4*2,-AZ6)</f>
        <v>21116.456184817744</v>
      </c>
      <c r="BB4" s="10">
        <v>1</v>
      </c>
      <c r="BC4">
        <v>1500</v>
      </c>
      <c r="BD4">
        <f>IF($G$8=BB4,BC4,0)</f>
        <v>0</v>
      </c>
    </row>
    <row r="5" spans="2:56" ht="21.75" customHeight="1">
      <c r="B5" s="77" t="s">
        <v>3</v>
      </c>
      <c r="C5" s="77"/>
      <c r="D5" s="77"/>
      <c r="E5" s="77"/>
      <c r="F5" s="77"/>
      <c r="G5" s="92">
        <v>31000000</v>
      </c>
      <c r="H5" s="92"/>
      <c r="I5" s="92"/>
      <c r="J5" s="92"/>
      <c r="K5" s="11"/>
      <c r="L5" s="7"/>
      <c r="M5" s="98" t="s">
        <v>4</v>
      </c>
      <c r="N5" s="98"/>
      <c r="O5" s="98"/>
      <c r="P5" s="91">
        <f>G5-G6</f>
        <v>30000000</v>
      </c>
      <c r="Q5" s="91"/>
      <c r="R5" s="11"/>
      <c r="S5" s="7"/>
      <c r="T5" s="60" t="s">
        <v>78</v>
      </c>
      <c r="U5" s="93" t="s">
        <v>5</v>
      </c>
      <c r="V5" s="94"/>
      <c r="W5" s="56">
        <f>'元金均等'!N18</f>
        <v>130803.57142857143</v>
      </c>
      <c r="X5" s="56"/>
      <c r="Y5" s="12"/>
      <c r="AZ5" s="13">
        <f>G9</f>
        <v>0.02375</v>
      </c>
      <c r="BA5" s="14"/>
      <c r="BB5" s="10">
        <v>2</v>
      </c>
      <c r="BC5">
        <v>2242</v>
      </c>
      <c r="BD5">
        <f>IF($G$8=BB5,BC5,0)</f>
        <v>0</v>
      </c>
    </row>
    <row r="6" spans="2:56" ht="21.75" customHeight="1">
      <c r="B6" s="77" t="s">
        <v>6</v>
      </c>
      <c r="C6" s="77"/>
      <c r="D6" s="77"/>
      <c r="E6" s="77"/>
      <c r="F6" s="77"/>
      <c r="G6" s="92">
        <v>1000000</v>
      </c>
      <c r="H6" s="92"/>
      <c r="I6" s="92"/>
      <c r="J6" s="92"/>
      <c r="K6" s="11"/>
      <c r="L6" s="7"/>
      <c r="M6" s="100"/>
      <c r="N6" s="98"/>
      <c r="O6" s="98"/>
      <c r="P6" s="91"/>
      <c r="Q6" s="91"/>
      <c r="R6" s="11"/>
      <c r="S6" s="7"/>
      <c r="T6" s="60"/>
      <c r="U6" s="93" t="s">
        <v>9</v>
      </c>
      <c r="V6" s="95"/>
      <c r="W6" s="57">
        <f>'元金均等'!U23</f>
        <v>0</v>
      </c>
      <c r="X6" s="58"/>
      <c r="Y6" s="12"/>
      <c r="AZ6" s="15">
        <v>1000000</v>
      </c>
      <c r="BA6" s="15"/>
      <c r="BB6" s="10">
        <v>3</v>
      </c>
      <c r="BC6">
        <v>2979</v>
      </c>
      <c r="BD6">
        <f>IF($G$8=BB6,BC6,0)</f>
        <v>0</v>
      </c>
    </row>
    <row r="7" spans="2:56" ht="21.75" customHeight="1">
      <c r="B7" s="96" t="s">
        <v>79</v>
      </c>
      <c r="C7" s="96"/>
      <c r="D7" s="96"/>
      <c r="E7" s="96"/>
      <c r="F7" s="96"/>
      <c r="G7" s="92">
        <v>0</v>
      </c>
      <c r="H7" s="92"/>
      <c r="I7" s="92"/>
      <c r="J7" s="92"/>
      <c r="K7" s="11"/>
      <c r="L7" s="16"/>
      <c r="M7" s="82" t="s">
        <v>76</v>
      </c>
      <c r="N7" s="85" t="s">
        <v>8</v>
      </c>
      <c r="O7" s="86"/>
      <c r="P7" s="91">
        <f>P5-P9</f>
        <v>30000000</v>
      </c>
      <c r="Q7" s="91"/>
      <c r="R7" s="11"/>
      <c r="S7" s="16"/>
      <c r="T7" s="60"/>
      <c r="U7" s="93" t="s">
        <v>13</v>
      </c>
      <c r="V7" s="95"/>
      <c r="W7" s="92">
        <f>(W5*12)+(W6*2)</f>
        <v>1569642.8571428573</v>
      </c>
      <c r="X7" s="92"/>
      <c r="Y7" s="12"/>
      <c r="BB7" s="10">
        <v>4</v>
      </c>
      <c r="BC7">
        <v>3710</v>
      </c>
      <c r="BD7">
        <f>IF($G$8=BB7,BC7,0)</f>
        <v>0</v>
      </c>
    </row>
    <row r="8" spans="2:25" ht="21.75" customHeight="1">
      <c r="B8" s="77" t="s">
        <v>10</v>
      </c>
      <c r="C8" s="77"/>
      <c r="D8" s="77"/>
      <c r="E8" s="77"/>
      <c r="F8" s="77"/>
      <c r="G8" s="89">
        <v>35</v>
      </c>
      <c r="H8" s="89"/>
      <c r="I8" s="89"/>
      <c r="J8" s="89"/>
      <c r="K8" s="17"/>
      <c r="L8" s="16"/>
      <c r="M8" s="83"/>
      <c r="N8" s="87"/>
      <c r="O8" s="88"/>
      <c r="P8" s="91"/>
      <c r="Q8" s="91"/>
      <c r="R8" s="11"/>
      <c r="S8" s="16"/>
      <c r="T8" s="60" t="s">
        <v>77</v>
      </c>
      <c r="U8" s="93" t="s">
        <v>74</v>
      </c>
      <c r="V8" s="95"/>
      <c r="W8" s="79">
        <f>W7/(G10*10000)</f>
        <v>0.34880952380952385</v>
      </c>
      <c r="X8" s="79"/>
      <c r="Y8" s="12"/>
    </row>
    <row r="9" spans="2:55" ht="21.75" customHeight="1">
      <c r="B9" s="77" t="s">
        <v>11</v>
      </c>
      <c r="C9" s="77"/>
      <c r="D9" s="77"/>
      <c r="E9" s="77"/>
      <c r="F9" s="77"/>
      <c r="G9" s="90">
        <v>0.02375</v>
      </c>
      <c r="H9" s="90"/>
      <c r="I9" s="90"/>
      <c r="J9" s="90"/>
      <c r="K9" s="18"/>
      <c r="L9" s="16"/>
      <c r="M9" s="83"/>
      <c r="N9" s="85" t="s">
        <v>12</v>
      </c>
      <c r="O9" s="86"/>
      <c r="P9" s="91">
        <f>IF(P5*50%&lt;=BC9,P5*50%,BC9)</f>
        <v>0</v>
      </c>
      <c r="Q9" s="91"/>
      <c r="R9" s="11"/>
      <c r="S9" s="16"/>
      <c r="T9" s="60"/>
      <c r="U9" s="93" t="s">
        <v>73</v>
      </c>
      <c r="V9" s="94"/>
      <c r="W9" s="55">
        <f>((((P7+P9)/G8/12)+(P7+P9)*4%/12)*12)/(G10*10000)</f>
        <v>0.45714285714285713</v>
      </c>
      <c r="X9" s="55"/>
      <c r="Y9" s="11"/>
      <c r="AZ9" s="19">
        <f>G7</f>
        <v>0</v>
      </c>
      <c r="BA9" s="20">
        <f>AZ9/BA4</f>
        <v>0</v>
      </c>
      <c r="BB9" s="19">
        <f>BA9*1000000</f>
        <v>0</v>
      </c>
      <c r="BC9" s="19">
        <f>ROUNDDOWN(BB9,-5)</f>
        <v>0</v>
      </c>
    </row>
    <row r="10" spans="2:25" ht="21.75" customHeight="1">
      <c r="B10" s="77" t="s">
        <v>14</v>
      </c>
      <c r="C10" s="77"/>
      <c r="D10" s="77"/>
      <c r="E10" s="77"/>
      <c r="F10" s="77"/>
      <c r="G10" s="78">
        <v>450</v>
      </c>
      <c r="H10" s="78"/>
      <c r="I10" s="78"/>
      <c r="J10" s="78"/>
      <c r="K10" s="21"/>
      <c r="L10" s="16"/>
      <c r="M10" s="84"/>
      <c r="N10" s="87"/>
      <c r="O10" s="88"/>
      <c r="P10" s="91"/>
      <c r="Q10" s="91"/>
      <c r="R10" s="11"/>
      <c r="S10" s="16"/>
      <c r="T10" s="60"/>
      <c r="U10" s="93" t="s">
        <v>75</v>
      </c>
      <c r="V10" s="94"/>
      <c r="W10" s="59">
        <f>(((PMT(4%/12,'元金均等'!G8*12,-'元金均等'!P7)*12)+(PMT(4%/2,'元金均等'!G8*2,-'元金均等'!P9)*2))/10000/35%)+1</f>
        <v>456.42544791997574</v>
      </c>
      <c r="X10" s="59"/>
      <c r="Y10" s="22"/>
    </row>
    <row r="11" spans="13:54" ht="20.25" customHeight="1">
      <c r="M11" s="16"/>
      <c r="N11" s="16"/>
      <c r="O11" s="16"/>
      <c r="P11" s="16"/>
      <c r="Q11" s="16"/>
      <c r="R11" s="23"/>
      <c r="Y11" s="23"/>
      <c r="AZ11" s="10">
        <v>5</v>
      </c>
      <c r="BA11">
        <v>4435</v>
      </c>
      <c r="BB11">
        <f>IF($G$8=AZ11,BA11,0)</f>
        <v>0</v>
      </c>
    </row>
    <row r="12" spans="2:48" ht="20.25" customHeight="1">
      <c r="B12" t="s">
        <v>15</v>
      </c>
      <c r="M12" s="16"/>
      <c r="N12" s="16"/>
      <c r="O12" s="16"/>
      <c r="P12" s="16"/>
      <c r="Q12" s="16"/>
      <c r="R12" s="23"/>
      <c r="T12" s="16"/>
      <c r="U12" s="16"/>
      <c r="V12" s="16"/>
      <c r="W12" s="16"/>
      <c r="X12" s="16"/>
      <c r="Y12" s="23"/>
      <c r="AV12" s="10"/>
    </row>
    <row r="13" spans="2:48" ht="20.25" customHeight="1">
      <c r="B13" s="24" t="s">
        <v>16</v>
      </c>
      <c r="M13" s="16"/>
      <c r="N13" s="16"/>
      <c r="O13" s="16"/>
      <c r="P13" s="16"/>
      <c r="Q13" s="16"/>
      <c r="R13" s="23"/>
      <c r="T13" s="16"/>
      <c r="U13" s="16"/>
      <c r="V13" s="16"/>
      <c r="W13" s="16"/>
      <c r="X13" s="16"/>
      <c r="Y13" s="23"/>
      <c r="AV13" s="10"/>
    </row>
    <row r="14" spans="2:48" ht="26.25" customHeight="1">
      <c r="B14" s="24"/>
      <c r="M14" s="16"/>
      <c r="N14" s="16"/>
      <c r="O14" s="16"/>
      <c r="P14" s="16"/>
      <c r="Q14" s="16"/>
      <c r="R14" s="23"/>
      <c r="T14" s="16"/>
      <c r="U14" s="16"/>
      <c r="V14" s="16"/>
      <c r="W14" s="16"/>
      <c r="X14" s="16"/>
      <c r="Y14" s="23"/>
      <c r="AV14" s="10"/>
    </row>
    <row r="15" spans="2:48" ht="27" customHeight="1"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23"/>
      <c r="AV15" s="10"/>
    </row>
    <row r="16" spans="2:50" ht="20.25" customHeight="1">
      <c r="B16" s="81" t="s">
        <v>17</v>
      </c>
      <c r="C16" s="81"/>
      <c r="D16" s="81"/>
      <c r="E16" s="81"/>
      <c r="F16" s="81"/>
      <c r="G16" s="81"/>
      <c r="H16" s="81"/>
      <c r="I16" s="81"/>
      <c r="J16" s="81"/>
      <c r="L16" s="25" t="s">
        <v>18</v>
      </c>
      <c r="S16" s="25" t="s">
        <v>19</v>
      </c>
      <c r="AL16" s="19"/>
      <c r="AU16" s="20"/>
      <c r="AV16" s="10">
        <v>6</v>
      </c>
      <c r="AW16">
        <v>5152</v>
      </c>
      <c r="AX16">
        <f aca="true" t="shared" si="0" ref="AX16:AX46">IF($G$8=AV16,AW16,0)</f>
        <v>0</v>
      </c>
    </row>
    <row r="17" spans="2:60" ht="20.25" customHeight="1">
      <c r="B17" s="71" t="s">
        <v>0</v>
      </c>
      <c r="C17" s="71"/>
      <c r="D17" s="71"/>
      <c r="E17" s="71"/>
      <c r="F17" s="71"/>
      <c r="G17" s="71"/>
      <c r="H17" s="71"/>
      <c r="I17" s="71"/>
      <c r="J17" s="71"/>
      <c r="L17" s="26" t="s">
        <v>20</v>
      </c>
      <c r="M17" s="26" t="s">
        <v>21</v>
      </c>
      <c r="N17" s="27" t="s">
        <v>22</v>
      </c>
      <c r="O17" s="46" t="s">
        <v>23</v>
      </c>
      <c r="P17" s="27" t="s">
        <v>11</v>
      </c>
      <c r="Q17" s="28" t="s">
        <v>24</v>
      </c>
      <c r="R17" s="29"/>
      <c r="S17" s="30" t="s">
        <v>20</v>
      </c>
      <c r="T17" s="30" t="s">
        <v>21</v>
      </c>
      <c r="U17" s="31" t="s">
        <v>22</v>
      </c>
      <c r="V17" s="32" t="s">
        <v>23</v>
      </c>
      <c r="W17" s="32" t="s">
        <v>11</v>
      </c>
      <c r="X17" s="33" t="s">
        <v>24</v>
      </c>
      <c r="Y17" s="29"/>
      <c r="AQ17" s="20"/>
      <c r="AR17" s="19"/>
      <c r="AS17" s="19"/>
      <c r="AT17" s="19"/>
      <c r="AU17" s="19"/>
      <c r="AV17" s="10">
        <v>7</v>
      </c>
      <c r="AW17">
        <v>5862</v>
      </c>
      <c r="AX17">
        <f t="shared" si="0"/>
        <v>0</v>
      </c>
      <c r="AZ17" s="34" t="s">
        <v>25</v>
      </c>
      <c r="BA17" s="34"/>
      <c r="BB17" s="34" t="s">
        <v>26</v>
      </c>
      <c r="BC17" s="5" t="s">
        <v>27</v>
      </c>
      <c r="BD17" s="34" t="s">
        <v>28</v>
      </c>
      <c r="BE17" s="5" t="s">
        <v>11</v>
      </c>
      <c r="BF17" s="34" t="s">
        <v>23</v>
      </c>
      <c r="BG17" s="34" t="s">
        <v>11</v>
      </c>
      <c r="BH17" s="34" t="s">
        <v>29</v>
      </c>
    </row>
    <row r="18" spans="2:60" ht="20.25" customHeight="1">
      <c r="B18" s="72" t="s">
        <v>30</v>
      </c>
      <c r="C18" s="72"/>
      <c r="D18" s="72"/>
      <c r="E18" s="72"/>
      <c r="F18" s="73">
        <v>1000000</v>
      </c>
      <c r="G18" s="73"/>
      <c r="H18" s="73"/>
      <c r="I18" s="73"/>
      <c r="J18" s="73"/>
      <c r="K18" s="20"/>
      <c r="L18" s="64" t="s">
        <v>31</v>
      </c>
      <c r="M18" s="50">
        <v>1</v>
      </c>
      <c r="N18" s="45">
        <f>O18+P18</f>
        <v>130803.57142857143</v>
      </c>
      <c r="O18" s="45">
        <f>IF(M18&gt;$G$8*12,0,$P$7/($G$8*12))</f>
        <v>71428.57142857143</v>
      </c>
      <c r="P18" s="45">
        <f>(P7*G9)/12</f>
        <v>59375</v>
      </c>
      <c r="Q18" s="48">
        <f>P7-O18</f>
        <v>29928571.42857143</v>
      </c>
      <c r="R18" s="37"/>
      <c r="S18" s="65" t="s">
        <v>31</v>
      </c>
      <c r="T18" s="50"/>
      <c r="U18" s="35"/>
      <c r="V18" s="45"/>
      <c r="W18" s="45"/>
      <c r="X18" s="35"/>
      <c r="Y18" s="38"/>
      <c r="AQ18" s="20"/>
      <c r="AR18" s="20"/>
      <c r="AS18" s="20"/>
      <c r="AT18" s="20"/>
      <c r="AU18" s="20"/>
      <c r="AV18" s="10">
        <v>8</v>
      </c>
      <c r="AW18">
        <v>6564</v>
      </c>
      <c r="AX18">
        <f t="shared" si="0"/>
        <v>0</v>
      </c>
      <c r="AY18" s="44">
        <f>N18-O18-P18+U18-V18-W18</f>
        <v>0</v>
      </c>
      <c r="AZ18" s="35">
        <v>1</v>
      </c>
      <c r="BA18" s="39"/>
      <c r="BB18" s="15"/>
      <c r="BC18" s="15"/>
      <c r="BD18" s="36"/>
      <c r="BE18" s="15"/>
      <c r="BF18" s="36">
        <f aca="true" t="shared" si="1" ref="BF18:BG33">O18</f>
        <v>71428.57142857143</v>
      </c>
      <c r="BG18" s="36">
        <f t="shared" si="1"/>
        <v>59375</v>
      </c>
      <c r="BH18" s="35"/>
    </row>
    <row r="19" spans="2:60" ht="20.25" customHeight="1">
      <c r="B19" s="72" t="s">
        <v>32</v>
      </c>
      <c r="C19" s="72"/>
      <c r="D19" s="72"/>
      <c r="E19" s="72"/>
      <c r="F19" s="74">
        <v>48</v>
      </c>
      <c r="G19" s="74"/>
      <c r="H19" s="74"/>
      <c r="I19" s="74"/>
      <c r="J19" s="74"/>
      <c r="L19" s="64"/>
      <c r="M19" s="50">
        <v>2</v>
      </c>
      <c r="N19" s="36">
        <f>O19+P19</f>
        <v>130662.2023809524</v>
      </c>
      <c r="O19" s="36">
        <f>IF(M19&gt;$G$8*12,0,$P$7/($G$8*12))</f>
        <v>71428.57142857143</v>
      </c>
      <c r="P19" s="36">
        <f>(Q18*$G$9)/12</f>
        <v>59233.630952380954</v>
      </c>
      <c r="Q19" s="48">
        <f aca="true" t="shared" si="2" ref="Q19:Q28">Q18-O19</f>
        <v>29857142.85714286</v>
      </c>
      <c r="R19" s="37"/>
      <c r="S19" s="65"/>
      <c r="T19" s="50"/>
      <c r="U19" s="35"/>
      <c r="V19" s="36"/>
      <c r="W19" s="36"/>
      <c r="X19" s="35"/>
      <c r="Y19" s="38"/>
      <c r="AV19" s="10">
        <v>9</v>
      </c>
      <c r="AW19">
        <v>7257</v>
      </c>
      <c r="AX19">
        <f t="shared" si="0"/>
        <v>0</v>
      </c>
      <c r="AY19" s="44">
        <f aca="true" t="shared" si="3" ref="AY19:AY82">N19-O19-P19+U19-V19-W19</f>
        <v>7.275957614183426E-12</v>
      </c>
      <c r="AZ19" s="35">
        <v>2</v>
      </c>
      <c r="BA19" s="39">
        <f aca="true" t="shared" si="4" ref="BA19:BA29">IF($F$19=AZ19,1,0)</f>
        <v>0</v>
      </c>
      <c r="BB19" s="15">
        <f aca="true" t="shared" si="5" ref="BB19:BB29">IF(BA19=1,$F$18,IF(BB18&gt;0,BD18,0))</f>
        <v>0</v>
      </c>
      <c r="BC19" s="15">
        <f aca="true" t="shared" si="6" ref="BC19:BC47">IF(BA19=1,BF19,IF(BB19&gt;0,BF19,0))</f>
        <v>0</v>
      </c>
      <c r="BD19" s="36">
        <f aca="true" t="shared" si="7" ref="BD19:BD47">BB19-BC19</f>
        <v>0</v>
      </c>
      <c r="BE19" s="15">
        <f aca="true" t="shared" si="8" ref="BE19:BE47">IF(BC19&gt;0,BG19,0)</f>
        <v>0</v>
      </c>
      <c r="BF19" s="36">
        <f t="shared" si="1"/>
        <v>71428.57142857143</v>
      </c>
      <c r="BG19" s="36">
        <f t="shared" si="1"/>
        <v>59233.630952380954</v>
      </c>
      <c r="BH19" s="35">
        <f>IF(BE19&gt;0,1,0)</f>
        <v>0</v>
      </c>
    </row>
    <row r="20" spans="5:60" ht="20.25" customHeight="1">
      <c r="E20" s="75">
        <f>F19/12</f>
        <v>4</v>
      </c>
      <c r="F20" s="75"/>
      <c r="G20" s="75"/>
      <c r="H20" s="75"/>
      <c r="I20" s="75"/>
      <c r="J20" s="75"/>
      <c r="L20" s="64"/>
      <c r="M20" s="50">
        <v>3</v>
      </c>
      <c r="N20" s="36">
        <f aca="true" t="shared" si="9" ref="N20:N29">O20+P20</f>
        <v>130520.83333333334</v>
      </c>
      <c r="O20" s="36">
        <f aca="true" t="shared" si="10" ref="O20:O29">IF(M20&gt;$G$8*12,0,$P$7/($G$8*12))</f>
        <v>71428.57142857143</v>
      </c>
      <c r="P20" s="36">
        <f aca="true" t="shared" si="11" ref="P20:P28">(Q19*$G$9)/12</f>
        <v>59092.2619047619</v>
      </c>
      <c r="Q20" s="48">
        <f t="shared" si="2"/>
        <v>29785714.285714287</v>
      </c>
      <c r="R20" s="37"/>
      <c r="S20" s="65"/>
      <c r="T20" s="50"/>
      <c r="U20" s="35"/>
      <c r="V20" s="36"/>
      <c r="W20" s="36"/>
      <c r="X20" s="35"/>
      <c r="Y20" s="38"/>
      <c r="AV20" s="10">
        <v>10</v>
      </c>
      <c r="AW20">
        <v>7941</v>
      </c>
      <c r="AX20">
        <f t="shared" si="0"/>
        <v>0</v>
      </c>
      <c r="AY20" s="44">
        <f t="shared" si="3"/>
        <v>7.275957614183426E-12</v>
      </c>
      <c r="AZ20" s="35">
        <v>3</v>
      </c>
      <c r="BA20" s="39">
        <f t="shared" si="4"/>
        <v>0</v>
      </c>
      <c r="BB20" s="15">
        <f t="shared" si="5"/>
        <v>0</v>
      </c>
      <c r="BC20" s="15">
        <f t="shared" si="6"/>
        <v>0</v>
      </c>
      <c r="BD20" s="36">
        <f t="shared" si="7"/>
        <v>0</v>
      </c>
      <c r="BE20" s="15">
        <f t="shared" si="8"/>
        <v>0</v>
      </c>
      <c r="BF20" s="36">
        <f t="shared" si="1"/>
        <v>71428.57142857143</v>
      </c>
      <c r="BG20" s="36">
        <f t="shared" si="1"/>
        <v>59092.2619047619</v>
      </c>
      <c r="BH20" s="35">
        <f aca="true" t="shared" si="12" ref="BH20:BH84">IF(BE20&gt;0,1,0)</f>
        <v>0</v>
      </c>
    </row>
    <row r="21" spans="2:60" ht="20.25" customHeight="1">
      <c r="B21" s="25" t="s">
        <v>33</v>
      </c>
      <c r="L21" s="64"/>
      <c r="M21" s="50">
        <v>4</v>
      </c>
      <c r="N21" s="36">
        <f t="shared" si="9"/>
        <v>130379.46428571429</v>
      </c>
      <c r="O21" s="36">
        <f t="shared" si="10"/>
        <v>71428.57142857143</v>
      </c>
      <c r="P21" s="36">
        <f t="shared" si="11"/>
        <v>58950.89285714286</v>
      </c>
      <c r="Q21" s="48">
        <f t="shared" si="2"/>
        <v>29714285.714285716</v>
      </c>
      <c r="R21" s="37"/>
      <c r="S21" s="65"/>
      <c r="T21" s="50"/>
      <c r="U21" s="35"/>
      <c r="V21" s="36"/>
      <c r="W21" s="36"/>
      <c r="X21" s="35"/>
      <c r="Y21" s="38"/>
      <c r="AV21" s="10">
        <v>11</v>
      </c>
      <c r="AW21">
        <v>8615</v>
      </c>
      <c r="AX21">
        <f t="shared" si="0"/>
        <v>0</v>
      </c>
      <c r="AY21" s="44">
        <f t="shared" si="3"/>
        <v>-7.275957614183426E-12</v>
      </c>
      <c r="AZ21" s="35">
        <v>4</v>
      </c>
      <c r="BA21" s="39">
        <f t="shared" si="4"/>
        <v>0</v>
      </c>
      <c r="BB21" s="15">
        <f t="shared" si="5"/>
        <v>0</v>
      </c>
      <c r="BC21" s="15">
        <f t="shared" si="6"/>
        <v>0</v>
      </c>
      <c r="BD21" s="36">
        <f t="shared" si="7"/>
        <v>0</v>
      </c>
      <c r="BE21" s="15">
        <f t="shared" si="8"/>
        <v>0</v>
      </c>
      <c r="BF21" s="36">
        <f t="shared" si="1"/>
        <v>71428.57142857143</v>
      </c>
      <c r="BG21" s="36">
        <f t="shared" si="1"/>
        <v>58950.89285714286</v>
      </c>
      <c r="BH21" s="35">
        <f t="shared" si="12"/>
        <v>0</v>
      </c>
    </row>
    <row r="22" spans="2:60" ht="20.25" customHeight="1">
      <c r="B22" s="76" t="s">
        <v>34</v>
      </c>
      <c r="C22" s="76"/>
      <c r="D22" s="76"/>
      <c r="E22" s="76"/>
      <c r="F22" s="62">
        <f>BC439</f>
        <v>1000000.0000000003</v>
      </c>
      <c r="G22" s="62"/>
      <c r="H22" s="62"/>
      <c r="I22" s="62"/>
      <c r="J22" s="62"/>
      <c r="L22" s="64"/>
      <c r="M22" s="50">
        <v>5</v>
      </c>
      <c r="N22" s="36">
        <f t="shared" si="9"/>
        <v>130238.09523809525</v>
      </c>
      <c r="O22" s="36">
        <f t="shared" si="10"/>
        <v>71428.57142857143</v>
      </c>
      <c r="P22" s="36">
        <f t="shared" si="11"/>
        <v>58809.52380952382</v>
      </c>
      <c r="Q22" s="48">
        <f t="shared" si="2"/>
        <v>29642857.142857146</v>
      </c>
      <c r="R22" s="37"/>
      <c r="S22" s="65"/>
      <c r="T22" s="50"/>
      <c r="U22" s="35"/>
      <c r="V22" s="36"/>
      <c r="W22" s="36"/>
      <c r="X22" s="35"/>
      <c r="Y22" s="38"/>
      <c r="AE22" s="20"/>
      <c r="AF22" s="20"/>
      <c r="AG22" s="20"/>
      <c r="AH22" s="20"/>
      <c r="AI22" s="20"/>
      <c r="AV22" s="10">
        <v>12</v>
      </c>
      <c r="AW22">
        <v>9280</v>
      </c>
      <c r="AX22">
        <f t="shared" si="0"/>
        <v>0</v>
      </c>
      <c r="AY22" s="44">
        <f t="shared" si="3"/>
        <v>0</v>
      </c>
      <c r="AZ22" s="35">
        <v>5</v>
      </c>
      <c r="BA22" s="39">
        <f t="shared" si="4"/>
        <v>0</v>
      </c>
      <c r="BB22" s="15">
        <f t="shared" si="5"/>
        <v>0</v>
      </c>
      <c r="BC22" s="15">
        <f t="shared" si="6"/>
        <v>0</v>
      </c>
      <c r="BD22" s="36">
        <f t="shared" si="7"/>
        <v>0</v>
      </c>
      <c r="BE22" s="15">
        <f t="shared" si="8"/>
        <v>0</v>
      </c>
      <c r="BF22" s="36">
        <f t="shared" si="1"/>
        <v>71428.57142857143</v>
      </c>
      <c r="BG22" s="36">
        <f t="shared" si="1"/>
        <v>58809.52380952382</v>
      </c>
      <c r="BH22" s="35">
        <f t="shared" si="12"/>
        <v>0</v>
      </c>
    </row>
    <row r="23" spans="2:60" ht="20.25" customHeight="1">
      <c r="B23" s="61" t="s">
        <v>35</v>
      </c>
      <c r="C23" s="61"/>
      <c r="D23" s="61"/>
      <c r="E23" s="61"/>
      <c r="F23" s="62">
        <f>BE439</f>
        <v>725364.583333334</v>
      </c>
      <c r="G23" s="62"/>
      <c r="H23" s="62"/>
      <c r="I23" s="62"/>
      <c r="J23" s="62"/>
      <c r="L23" s="64"/>
      <c r="M23" s="50">
        <v>6</v>
      </c>
      <c r="N23" s="36">
        <f t="shared" si="9"/>
        <v>130096.7261904762</v>
      </c>
      <c r="O23" s="36">
        <f>IF(M23&gt;$G$8*12,0,$P$7/($G$8*12))</f>
        <v>71428.57142857143</v>
      </c>
      <c r="P23" s="36">
        <f t="shared" si="11"/>
        <v>58668.15476190476</v>
      </c>
      <c r="Q23" s="48">
        <f t="shared" si="2"/>
        <v>29571428.571428575</v>
      </c>
      <c r="R23" s="37"/>
      <c r="S23" s="65"/>
      <c r="T23" s="50">
        <v>1</v>
      </c>
      <c r="U23" s="9">
        <f>V23+W23</f>
        <v>0</v>
      </c>
      <c r="V23" s="36">
        <f>P9/G8/2</f>
        <v>0</v>
      </c>
      <c r="W23" s="36">
        <f>P9*G9/2</f>
        <v>0</v>
      </c>
      <c r="X23" s="36">
        <f>P9-V23</f>
        <v>0</v>
      </c>
      <c r="Y23" s="37"/>
      <c r="AE23" s="20"/>
      <c r="AF23" s="20"/>
      <c r="AG23" s="20"/>
      <c r="AH23" s="20"/>
      <c r="AI23" s="20"/>
      <c r="AV23" s="10">
        <v>13</v>
      </c>
      <c r="AW23">
        <v>9935</v>
      </c>
      <c r="AX23">
        <f t="shared" si="0"/>
        <v>0</v>
      </c>
      <c r="AY23" s="44">
        <f t="shared" si="3"/>
        <v>0</v>
      </c>
      <c r="AZ23" s="35">
        <v>6</v>
      </c>
      <c r="BA23" s="39">
        <f t="shared" si="4"/>
        <v>0</v>
      </c>
      <c r="BB23" s="15">
        <f t="shared" si="5"/>
        <v>0</v>
      </c>
      <c r="BC23" s="15">
        <f t="shared" si="6"/>
        <v>0</v>
      </c>
      <c r="BD23" s="36">
        <f t="shared" si="7"/>
        <v>0</v>
      </c>
      <c r="BE23" s="15">
        <f t="shared" si="8"/>
        <v>0</v>
      </c>
      <c r="BF23" s="36">
        <f t="shared" si="1"/>
        <v>71428.57142857143</v>
      </c>
      <c r="BG23" s="36">
        <f t="shared" si="1"/>
        <v>58668.15476190476</v>
      </c>
      <c r="BH23" s="35">
        <f t="shared" si="12"/>
        <v>0</v>
      </c>
    </row>
    <row r="24" spans="2:60" ht="20.25" customHeight="1">
      <c r="B24" s="61" t="s">
        <v>36</v>
      </c>
      <c r="C24" s="61"/>
      <c r="D24" s="61"/>
      <c r="E24" s="61"/>
      <c r="F24" s="63">
        <f>BH439</f>
        <v>14</v>
      </c>
      <c r="G24" s="63"/>
      <c r="H24" s="63"/>
      <c r="I24" s="63"/>
      <c r="J24" s="63"/>
      <c r="L24" s="64"/>
      <c r="M24" s="50">
        <v>7</v>
      </c>
      <c r="N24" s="36">
        <f t="shared" si="9"/>
        <v>129955.35714285716</v>
      </c>
      <c r="O24" s="36">
        <f t="shared" si="10"/>
        <v>71428.57142857143</v>
      </c>
      <c r="P24" s="36">
        <f t="shared" si="11"/>
        <v>58526.78571428572</v>
      </c>
      <c r="Q24" s="48">
        <f t="shared" si="2"/>
        <v>29500000.000000004</v>
      </c>
      <c r="R24" s="37"/>
      <c r="S24" s="65"/>
      <c r="T24" s="50"/>
      <c r="U24" s="35"/>
      <c r="V24" s="36"/>
      <c r="W24" s="36"/>
      <c r="X24" s="35"/>
      <c r="Y24" s="38"/>
      <c r="AE24" s="20"/>
      <c r="AF24" s="20"/>
      <c r="AG24" s="69"/>
      <c r="AH24" s="69"/>
      <c r="AI24" s="69"/>
      <c r="AV24" s="10">
        <v>14</v>
      </c>
      <c r="AW24">
        <v>10580</v>
      </c>
      <c r="AX24">
        <f t="shared" si="0"/>
        <v>0</v>
      </c>
      <c r="AY24" s="44">
        <f t="shared" si="3"/>
        <v>7.275957614183426E-12</v>
      </c>
      <c r="AZ24" s="35">
        <v>7</v>
      </c>
      <c r="BA24" s="39">
        <f t="shared" si="4"/>
        <v>0</v>
      </c>
      <c r="BB24" s="15">
        <f t="shared" si="5"/>
        <v>0</v>
      </c>
      <c r="BC24" s="15">
        <f t="shared" si="6"/>
        <v>0</v>
      </c>
      <c r="BD24" s="36">
        <f t="shared" si="7"/>
        <v>0</v>
      </c>
      <c r="BE24" s="15">
        <f t="shared" si="8"/>
        <v>0</v>
      </c>
      <c r="BF24" s="36">
        <f t="shared" si="1"/>
        <v>71428.57142857143</v>
      </c>
      <c r="BG24" s="36">
        <f t="shared" si="1"/>
        <v>58526.78571428572</v>
      </c>
      <c r="BH24" s="35">
        <f t="shared" si="12"/>
        <v>0</v>
      </c>
    </row>
    <row r="25" spans="2:60" ht="20.25" customHeight="1">
      <c r="B25" s="61" t="s">
        <v>37</v>
      </c>
      <c r="C25" s="61"/>
      <c r="D25" s="61"/>
      <c r="E25" s="61"/>
      <c r="F25" s="70">
        <f>(G8*12-F19-F24)/12</f>
        <v>29.833333333333332</v>
      </c>
      <c r="G25" s="70"/>
      <c r="H25" s="70"/>
      <c r="I25" s="70"/>
      <c r="J25" s="70"/>
      <c r="L25" s="64"/>
      <c r="M25" s="50">
        <v>8</v>
      </c>
      <c r="N25" s="36">
        <f t="shared" si="9"/>
        <v>129813.9880952381</v>
      </c>
      <c r="O25" s="36">
        <f t="shared" si="10"/>
        <v>71428.57142857143</v>
      </c>
      <c r="P25" s="36">
        <f t="shared" si="11"/>
        <v>58385.41666666668</v>
      </c>
      <c r="Q25" s="48">
        <f t="shared" si="2"/>
        <v>29428571.428571433</v>
      </c>
      <c r="R25" s="37"/>
      <c r="S25" s="65"/>
      <c r="T25" s="50"/>
      <c r="U25" s="35"/>
      <c r="V25" s="36"/>
      <c r="W25" s="36"/>
      <c r="X25" s="35"/>
      <c r="Y25" s="38"/>
      <c r="AE25" s="20"/>
      <c r="AF25" s="20"/>
      <c r="AG25" s="20"/>
      <c r="AH25" s="20"/>
      <c r="AI25" s="20"/>
      <c r="AV25" s="10">
        <v>15</v>
      </c>
      <c r="AW25">
        <v>11213</v>
      </c>
      <c r="AX25">
        <f t="shared" si="0"/>
        <v>0</v>
      </c>
      <c r="AY25" s="44">
        <f t="shared" si="3"/>
        <v>-7.275957614183426E-12</v>
      </c>
      <c r="AZ25" s="35">
        <v>8</v>
      </c>
      <c r="BA25" s="39">
        <f t="shared" si="4"/>
        <v>0</v>
      </c>
      <c r="BB25" s="15">
        <f t="shared" si="5"/>
        <v>0</v>
      </c>
      <c r="BC25" s="15">
        <f t="shared" si="6"/>
        <v>0</v>
      </c>
      <c r="BD25" s="36">
        <f t="shared" si="7"/>
        <v>0</v>
      </c>
      <c r="BE25" s="15">
        <f t="shared" si="8"/>
        <v>0</v>
      </c>
      <c r="BF25" s="36">
        <f t="shared" si="1"/>
        <v>71428.57142857143</v>
      </c>
      <c r="BG25" s="36">
        <f t="shared" si="1"/>
        <v>58385.41666666668</v>
      </c>
      <c r="BH25" s="35">
        <f t="shared" si="12"/>
        <v>0</v>
      </c>
    </row>
    <row r="26" spans="2:60" ht="20.25" customHeight="1">
      <c r="B26" s="53">
        <f>IF(AY439&lt;0.1,"","償還表にエラーがあります。再度データをダウンロードしてください。")</f>
      </c>
      <c r="C26" s="53"/>
      <c r="D26" s="53"/>
      <c r="E26" s="53"/>
      <c r="F26" s="53"/>
      <c r="G26" s="53"/>
      <c r="H26" s="53"/>
      <c r="I26" s="53"/>
      <c r="J26" s="53"/>
      <c r="L26" s="64"/>
      <c r="M26" s="50">
        <v>9</v>
      </c>
      <c r="N26" s="36">
        <f t="shared" si="9"/>
        <v>129672.61904761907</v>
      </c>
      <c r="O26" s="36">
        <f t="shared" si="10"/>
        <v>71428.57142857143</v>
      </c>
      <c r="P26" s="36">
        <f t="shared" si="11"/>
        <v>58244.04761904763</v>
      </c>
      <c r="Q26" s="48">
        <f t="shared" si="2"/>
        <v>29357142.857142862</v>
      </c>
      <c r="R26" s="37"/>
      <c r="S26" s="65"/>
      <c r="T26" s="50"/>
      <c r="U26" s="35"/>
      <c r="V26" s="36"/>
      <c r="W26" s="36"/>
      <c r="X26" s="35"/>
      <c r="Y26" s="38"/>
      <c r="AV26" s="10">
        <v>16</v>
      </c>
      <c r="AW26">
        <v>11836</v>
      </c>
      <c r="AX26">
        <f t="shared" si="0"/>
        <v>0</v>
      </c>
      <c r="AY26" s="44">
        <f t="shared" si="3"/>
        <v>0</v>
      </c>
      <c r="AZ26" s="35">
        <v>9</v>
      </c>
      <c r="BA26" s="39">
        <f t="shared" si="4"/>
        <v>0</v>
      </c>
      <c r="BB26" s="15">
        <f t="shared" si="5"/>
        <v>0</v>
      </c>
      <c r="BC26" s="15">
        <f t="shared" si="6"/>
        <v>0</v>
      </c>
      <c r="BD26" s="36">
        <f t="shared" si="7"/>
        <v>0</v>
      </c>
      <c r="BE26" s="15">
        <f t="shared" si="8"/>
        <v>0</v>
      </c>
      <c r="BF26" s="36">
        <f t="shared" si="1"/>
        <v>71428.57142857143</v>
      </c>
      <c r="BG26" s="36">
        <f t="shared" si="1"/>
        <v>58244.04761904763</v>
      </c>
      <c r="BH26" s="35">
        <f t="shared" si="12"/>
        <v>0</v>
      </c>
    </row>
    <row r="27" spans="2:60" ht="20.25" customHeight="1">
      <c r="B27" s="54"/>
      <c r="C27" s="54"/>
      <c r="D27" s="54"/>
      <c r="E27" s="54"/>
      <c r="F27" s="54"/>
      <c r="G27" s="54"/>
      <c r="H27" s="54"/>
      <c r="I27" s="54"/>
      <c r="J27" s="54"/>
      <c r="L27" s="64"/>
      <c r="M27" s="50">
        <v>10</v>
      </c>
      <c r="N27" s="36">
        <f t="shared" si="9"/>
        <v>129531.25000000001</v>
      </c>
      <c r="O27" s="36">
        <f t="shared" si="10"/>
        <v>71428.57142857143</v>
      </c>
      <c r="P27" s="36">
        <f t="shared" si="11"/>
        <v>58102.67857142858</v>
      </c>
      <c r="Q27" s="48">
        <f t="shared" si="2"/>
        <v>29285714.28571429</v>
      </c>
      <c r="R27" s="37"/>
      <c r="S27" s="65"/>
      <c r="T27" s="50"/>
      <c r="U27" s="35"/>
      <c r="V27" s="36"/>
      <c r="W27" s="36"/>
      <c r="X27" s="35"/>
      <c r="Y27" s="38"/>
      <c r="AV27" s="10">
        <v>17</v>
      </c>
      <c r="AW27">
        <v>12447</v>
      </c>
      <c r="AX27">
        <f t="shared" si="0"/>
        <v>0</v>
      </c>
      <c r="AY27" s="44">
        <f t="shared" si="3"/>
        <v>0</v>
      </c>
      <c r="AZ27" s="35">
        <v>10</v>
      </c>
      <c r="BA27" s="39">
        <f t="shared" si="4"/>
        <v>0</v>
      </c>
      <c r="BB27" s="15">
        <f t="shared" si="5"/>
        <v>0</v>
      </c>
      <c r="BC27" s="15">
        <f t="shared" si="6"/>
        <v>0</v>
      </c>
      <c r="BD27" s="36">
        <f t="shared" si="7"/>
        <v>0</v>
      </c>
      <c r="BE27" s="15">
        <f t="shared" si="8"/>
        <v>0</v>
      </c>
      <c r="BF27" s="36">
        <f t="shared" si="1"/>
        <v>71428.57142857143</v>
      </c>
      <c r="BG27" s="36">
        <f t="shared" si="1"/>
        <v>58102.67857142858</v>
      </c>
      <c r="BH27" s="35">
        <f t="shared" si="12"/>
        <v>0</v>
      </c>
    </row>
    <row r="28" spans="12:60" ht="20.25" customHeight="1">
      <c r="L28" s="64"/>
      <c r="M28" s="50">
        <v>11</v>
      </c>
      <c r="N28" s="36">
        <f t="shared" si="9"/>
        <v>129389.88095238098</v>
      </c>
      <c r="O28" s="36">
        <f t="shared" si="10"/>
        <v>71428.57142857143</v>
      </c>
      <c r="P28" s="36">
        <f t="shared" si="11"/>
        <v>57961.309523809534</v>
      </c>
      <c r="Q28" s="48">
        <f t="shared" si="2"/>
        <v>29214285.71428572</v>
      </c>
      <c r="R28" s="37"/>
      <c r="S28" s="65"/>
      <c r="T28" s="50"/>
      <c r="U28" s="35"/>
      <c r="V28" s="36"/>
      <c r="W28" s="36"/>
      <c r="X28" s="35"/>
      <c r="Y28" s="38"/>
      <c r="AV28" s="10">
        <v>18</v>
      </c>
      <c r="AW28">
        <v>13047</v>
      </c>
      <c r="AX28">
        <f t="shared" si="0"/>
        <v>0</v>
      </c>
      <c r="AY28" s="44">
        <f t="shared" si="3"/>
        <v>7.275957614183426E-12</v>
      </c>
      <c r="AZ28" s="35">
        <v>11</v>
      </c>
      <c r="BA28" s="39">
        <f t="shared" si="4"/>
        <v>0</v>
      </c>
      <c r="BB28" s="15">
        <f t="shared" si="5"/>
        <v>0</v>
      </c>
      <c r="BC28" s="15">
        <f t="shared" si="6"/>
        <v>0</v>
      </c>
      <c r="BD28" s="36">
        <f t="shared" si="7"/>
        <v>0</v>
      </c>
      <c r="BE28" s="15">
        <f t="shared" si="8"/>
        <v>0</v>
      </c>
      <c r="BF28" s="36">
        <f t="shared" si="1"/>
        <v>71428.57142857143</v>
      </c>
      <c r="BG28" s="36">
        <f t="shared" si="1"/>
        <v>57961.309523809534</v>
      </c>
      <c r="BH28" s="35">
        <f t="shared" si="12"/>
        <v>0</v>
      </c>
    </row>
    <row r="29" spans="12:60" ht="20.25" customHeight="1">
      <c r="L29" s="64"/>
      <c r="M29" s="50">
        <v>12</v>
      </c>
      <c r="N29" s="36">
        <f t="shared" si="9"/>
        <v>129248.51190476192</v>
      </c>
      <c r="O29" s="36">
        <f t="shared" si="10"/>
        <v>71428.57142857143</v>
      </c>
      <c r="P29" s="36">
        <f>(Q28*$G$9)/12</f>
        <v>57819.940476190495</v>
      </c>
      <c r="Q29" s="48">
        <f>Q28-O29</f>
        <v>29142857.14285715</v>
      </c>
      <c r="R29" s="37"/>
      <c r="S29" s="65"/>
      <c r="T29" s="50">
        <v>2</v>
      </c>
      <c r="U29" s="9">
        <f>V29+W29</f>
        <v>0</v>
      </c>
      <c r="V29" s="36">
        <f>IF(T29&gt;$G$8*2,0,P9/G8/2)</f>
        <v>0</v>
      </c>
      <c r="W29" s="36">
        <f>X23*G9/2</f>
        <v>0</v>
      </c>
      <c r="X29" s="36">
        <f>X23-V29</f>
        <v>0</v>
      </c>
      <c r="Y29" s="37"/>
      <c r="AV29" s="10">
        <v>19</v>
      </c>
      <c r="AW29">
        <v>13635</v>
      </c>
      <c r="AX29">
        <f t="shared" si="0"/>
        <v>0</v>
      </c>
      <c r="AY29" s="44">
        <f t="shared" si="3"/>
        <v>-7.275957614183426E-12</v>
      </c>
      <c r="AZ29" s="35">
        <v>12</v>
      </c>
      <c r="BA29" s="39">
        <f t="shared" si="4"/>
        <v>0</v>
      </c>
      <c r="BB29" s="15">
        <f t="shared" si="5"/>
        <v>0</v>
      </c>
      <c r="BC29" s="15">
        <f t="shared" si="6"/>
        <v>0</v>
      </c>
      <c r="BD29" s="36">
        <f t="shared" si="7"/>
        <v>0</v>
      </c>
      <c r="BE29" s="15">
        <f t="shared" si="8"/>
        <v>0</v>
      </c>
      <c r="BF29" s="36">
        <f t="shared" si="1"/>
        <v>71428.57142857143</v>
      </c>
      <c r="BG29" s="36">
        <f t="shared" si="1"/>
        <v>57819.940476190495</v>
      </c>
      <c r="BH29" s="35">
        <f t="shared" si="12"/>
        <v>0</v>
      </c>
    </row>
    <row r="30" spans="12:60" ht="6" customHeight="1">
      <c r="L30" s="40"/>
      <c r="M30" s="51"/>
      <c r="N30" s="41"/>
      <c r="O30" s="41"/>
      <c r="P30" s="41"/>
      <c r="Q30" s="49"/>
      <c r="R30" s="37"/>
      <c r="S30" s="40"/>
      <c r="T30" s="51"/>
      <c r="U30" s="41"/>
      <c r="V30" s="41"/>
      <c r="W30" s="41"/>
      <c r="X30" s="41"/>
      <c r="Y30" s="37"/>
      <c r="AV30" s="10"/>
      <c r="AY30" s="44">
        <f t="shared" si="3"/>
        <v>0</v>
      </c>
      <c r="AZ30" s="35"/>
      <c r="BA30" s="39"/>
      <c r="BB30" s="15"/>
      <c r="BC30" s="15"/>
      <c r="BD30" s="36"/>
      <c r="BE30" s="15"/>
      <c r="BF30" s="36"/>
      <c r="BG30" s="36"/>
      <c r="BH30" s="35"/>
    </row>
    <row r="31" spans="12:60" ht="20.25" customHeight="1">
      <c r="L31" s="67" t="s">
        <v>38</v>
      </c>
      <c r="M31" s="50">
        <f>IF(G8*12=12,0,13)</f>
        <v>13</v>
      </c>
      <c r="N31" s="36">
        <f>O31+P31</f>
        <v>129107.14285714287</v>
      </c>
      <c r="O31" s="36">
        <f>IF(M31&gt;$G$8*12,0,$P$7/($G$8*12))</f>
        <v>71428.57142857143</v>
      </c>
      <c r="P31" s="36">
        <f>(Q29*$G$9)/12</f>
        <v>57678.57142857144</v>
      </c>
      <c r="Q31" s="48">
        <f>IF(Q29-O31&lt;0,0,Q29-O31)</f>
        <v>29071428.57142858</v>
      </c>
      <c r="R31" s="37"/>
      <c r="S31" s="68" t="s">
        <v>38</v>
      </c>
      <c r="T31" s="50"/>
      <c r="U31" s="35"/>
      <c r="V31" s="36"/>
      <c r="W31" s="36"/>
      <c r="X31" s="35"/>
      <c r="Y31" s="38"/>
      <c r="AV31" s="10">
        <v>20</v>
      </c>
      <c r="AW31">
        <v>14211</v>
      </c>
      <c r="AX31">
        <f t="shared" si="0"/>
        <v>0</v>
      </c>
      <c r="AY31" s="44">
        <f t="shared" si="3"/>
        <v>-7.275957614183426E-12</v>
      </c>
      <c r="AZ31" s="35">
        <v>13</v>
      </c>
      <c r="BA31" s="39">
        <f aca="true" t="shared" si="13" ref="BA31:BA94">IF($F$19=AZ31,1,0)</f>
        <v>0</v>
      </c>
      <c r="BB31" s="15">
        <f>IF(BA31=1,$F$18,IF(BB29&gt;0,BD29,0))</f>
        <v>0</v>
      </c>
      <c r="BC31" s="15">
        <f t="shared" si="6"/>
        <v>0</v>
      </c>
      <c r="BD31" s="36">
        <f t="shared" si="7"/>
        <v>0</v>
      </c>
      <c r="BE31" s="15">
        <f t="shared" si="8"/>
        <v>0</v>
      </c>
      <c r="BF31" s="36">
        <f aca="true" t="shared" si="14" ref="BF31:BG62">O31</f>
        <v>71428.57142857143</v>
      </c>
      <c r="BG31" s="36">
        <f t="shared" si="1"/>
        <v>57678.57142857144</v>
      </c>
      <c r="BH31" s="35">
        <f t="shared" si="12"/>
        <v>0</v>
      </c>
    </row>
    <row r="32" spans="12:60" ht="20.25" customHeight="1">
      <c r="L32" s="67"/>
      <c r="M32" s="50">
        <v>14</v>
      </c>
      <c r="N32" s="36">
        <f>O32+P32</f>
        <v>128965.77380952383</v>
      </c>
      <c r="O32" s="36">
        <f>IF(M32&gt;$G$8*12,0,$P$7/($G$8*12))</f>
        <v>71428.57142857143</v>
      </c>
      <c r="P32" s="36">
        <f>(Q31*$G$9)/12</f>
        <v>57537.202380952396</v>
      </c>
      <c r="Q32" s="48">
        <f aca="true" t="shared" si="15" ref="Q32:Q38">IF(Q31-O32&lt;0,0,Q31-O32)</f>
        <v>29000000.000000007</v>
      </c>
      <c r="R32" s="37"/>
      <c r="S32" s="68"/>
      <c r="T32" s="50"/>
      <c r="U32" s="35"/>
      <c r="V32" s="36"/>
      <c r="W32" s="36"/>
      <c r="X32" s="35"/>
      <c r="Y32" s="38"/>
      <c r="AV32" s="10">
        <v>21</v>
      </c>
      <c r="AW32">
        <v>14775</v>
      </c>
      <c r="AX32">
        <f t="shared" si="0"/>
        <v>0</v>
      </c>
      <c r="AY32" s="44">
        <f t="shared" si="3"/>
        <v>0</v>
      </c>
      <c r="AZ32" s="35">
        <v>14</v>
      </c>
      <c r="BA32" s="39">
        <f t="shared" si="13"/>
        <v>0</v>
      </c>
      <c r="BB32" s="15">
        <f aca="true" t="shared" si="16" ref="BB32:BB95">IF(BA32=1,$F$18,IF(BB31&gt;0,BD31,0))</f>
        <v>0</v>
      </c>
      <c r="BC32" s="15">
        <f t="shared" si="6"/>
        <v>0</v>
      </c>
      <c r="BD32" s="36">
        <f t="shared" si="7"/>
        <v>0</v>
      </c>
      <c r="BE32" s="15">
        <f t="shared" si="8"/>
        <v>0</v>
      </c>
      <c r="BF32" s="36">
        <f t="shared" si="14"/>
        <v>71428.57142857143</v>
      </c>
      <c r="BG32" s="36">
        <f t="shared" si="1"/>
        <v>57537.202380952396</v>
      </c>
      <c r="BH32" s="35">
        <f t="shared" si="12"/>
        <v>0</v>
      </c>
    </row>
    <row r="33" spans="12:60" ht="20.25" customHeight="1">
      <c r="L33" s="67"/>
      <c r="M33" s="50">
        <v>15</v>
      </c>
      <c r="N33" s="36">
        <f aca="true" t="shared" si="17" ref="N33:N96">O33+P33</f>
        <v>128824.40476190479</v>
      </c>
      <c r="O33" s="36">
        <f aca="true" t="shared" si="18" ref="O33:O96">IF(M33&gt;$G$8*12,0,$P$7/($G$8*12))</f>
        <v>71428.57142857143</v>
      </c>
      <c r="P33" s="36">
        <f aca="true" t="shared" si="19" ref="P33:P96">(Q32*$G$9)/12</f>
        <v>57395.83333333335</v>
      </c>
      <c r="Q33" s="48">
        <f t="shared" si="15"/>
        <v>28928571.428571437</v>
      </c>
      <c r="R33" s="37"/>
      <c r="S33" s="68"/>
      <c r="T33" s="50"/>
      <c r="U33" s="35"/>
      <c r="V33" s="36"/>
      <c r="W33" s="36"/>
      <c r="X33" s="35"/>
      <c r="Y33" s="38"/>
      <c r="AV33" s="10">
        <v>22</v>
      </c>
      <c r="AW33">
        <v>15327</v>
      </c>
      <c r="AX33">
        <f t="shared" si="0"/>
        <v>0</v>
      </c>
      <c r="AY33" s="44">
        <f t="shared" si="3"/>
        <v>7.275957614183426E-12</v>
      </c>
      <c r="AZ33" s="35">
        <v>15</v>
      </c>
      <c r="BA33" s="39">
        <f t="shared" si="13"/>
        <v>0</v>
      </c>
      <c r="BB33" s="15">
        <f t="shared" si="16"/>
        <v>0</v>
      </c>
      <c r="BC33" s="15">
        <f t="shared" si="6"/>
        <v>0</v>
      </c>
      <c r="BD33" s="36">
        <f t="shared" si="7"/>
        <v>0</v>
      </c>
      <c r="BE33" s="15">
        <f t="shared" si="8"/>
        <v>0</v>
      </c>
      <c r="BF33" s="36">
        <f t="shared" si="14"/>
        <v>71428.57142857143</v>
      </c>
      <c r="BG33" s="36">
        <f t="shared" si="1"/>
        <v>57395.83333333335</v>
      </c>
      <c r="BH33" s="35">
        <f t="shared" si="12"/>
        <v>0</v>
      </c>
    </row>
    <row r="34" spans="12:60" ht="20.25" customHeight="1">
      <c r="L34" s="67"/>
      <c r="M34" s="50">
        <v>16</v>
      </c>
      <c r="N34" s="36">
        <f t="shared" si="17"/>
        <v>128683.03571428574</v>
      </c>
      <c r="O34" s="36">
        <f t="shared" si="18"/>
        <v>71428.57142857143</v>
      </c>
      <c r="P34" s="36">
        <f t="shared" si="19"/>
        <v>57254.4642857143</v>
      </c>
      <c r="Q34" s="48">
        <f t="shared" si="15"/>
        <v>28857142.857142866</v>
      </c>
      <c r="R34" s="37"/>
      <c r="S34" s="68"/>
      <c r="T34" s="50"/>
      <c r="U34" s="35"/>
      <c r="V34" s="36"/>
      <c r="W34" s="36"/>
      <c r="X34" s="35"/>
      <c r="Y34" s="38"/>
      <c r="AV34" s="10">
        <v>23</v>
      </c>
      <c r="AW34">
        <v>15867</v>
      </c>
      <c r="AX34">
        <f t="shared" si="0"/>
        <v>0</v>
      </c>
      <c r="AY34" s="44">
        <f t="shared" si="3"/>
        <v>7.275957614183426E-12</v>
      </c>
      <c r="AZ34" s="35">
        <v>16</v>
      </c>
      <c r="BA34" s="39">
        <f t="shared" si="13"/>
        <v>0</v>
      </c>
      <c r="BB34" s="15">
        <f t="shared" si="16"/>
        <v>0</v>
      </c>
      <c r="BC34" s="15">
        <f t="shared" si="6"/>
        <v>0</v>
      </c>
      <c r="BD34" s="36">
        <f t="shared" si="7"/>
        <v>0</v>
      </c>
      <c r="BE34" s="15">
        <f t="shared" si="8"/>
        <v>0</v>
      </c>
      <c r="BF34" s="36">
        <f t="shared" si="14"/>
        <v>71428.57142857143</v>
      </c>
      <c r="BG34" s="36">
        <f t="shared" si="14"/>
        <v>57254.4642857143</v>
      </c>
      <c r="BH34" s="35">
        <f t="shared" si="12"/>
        <v>0</v>
      </c>
    </row>
    <row r="35" spans="12:60" ht="20.25" customHeight="1">
      <c r="L35" s="67"/>
      <c r="M35" s="50">
        <v>17</v>
      </c>
      <c r="N35" s="36">
        <f t="shared" si="17"/>
        <v>128541.66666666669</v>
      </c>
      <c r="O35" s="36">
        <f t="shared" si="18"/>
        <v>71428.57142857143</v>
      </c>
      <c r="P35" s="36">
        <f t="shared" si="19"/>
        <v>57113.09523809526</v>
      </c>
      <c r="Q35" s="48">
        <f t="shared" si="15"/>
        <v>28785714.285714295</v>
      </c>
      <c r="R35" s="37"/>
      <c r="S35" s="68"/>
      <c r="T35" s="50"/>
      <c r="U35" s="35"/>
      <c r="V35" s="36"/>
      <c r="W35" s="36"/>
      <c r="X35" s="35"/>
      <c r="Y35" s="38"/>
      <c r="AV35" s="10">
        <v>24</v>
      </c>
      <c r="AW35">
        <v>16394</v>
      </c>
      <c r="AX35">
        <f t="shared" si="0"/>
        <v>0</v>
      </c>
      <c r="AY35" s="44">
        <f t="shared" si="3"/>
        <v>-7.275957614183426E-12</v>
      </c>
      <c r="AZ35" s="35">
        <v>17</v>
      </c>
      <c r="BA35" s="39">
        <f t="shared" si="13"/>
        <v>0</v>
      </c>
      <c r="BB35" s="15">
        <f t="shared" si="16"/>
        <v>0</v>
      </c>
      <c r="BC35" s="15">
        <f t="shared" si="6"/>
        <v>0</v>
      </c>
      <c r="BD35" s="36">
        <f t="shared" si="7"/>
        <v>0</v>
      </c>
      <c r="BE35" s="15">
        <f t="shared" si="8"/>
        <v>0</v>
      </c>
      <c r="BF35" s="36">
        <f t="shared" si="14"/>
        <v>71428.57142857143</v>
      </c>
      <c r="BG35" s="36">
        <f t="shared" si="14"/>
        <v>57113.09523809526</v>
      </c>
      <c r="BH35" s="35">
        <f t="shared" si="12"/>
        <v>0</v>
      </c>
    </row>
    <row r="36" spans="12:60" ht="20.25" customHeight="1">
      <c r="L36" s="67"/>
      <c r="M36" s="50">
        <v>18</v>
      </c>
      <c r="N36" s="36">
        <f t="shared" si="17"/>
        <v>128400.29761904765</v>
      </c>
      <c r="O36" s="36">
        <f t="shared" si="18"/>
        <v>71428.57142857143</v>
      </c>
      <c r="P36" s="36">
        <f t="shared" si="19"/>
        <v>56971.72619047621</v>
      </c>
      <c r="Q36" s="48">
        <f t="shared" si="15"/>
        <v>28714285.714285724</v>
      </c>
      <c r="R36" s="37"/>
      <c r="S36" s="68"/>
      <c r="T36" s="50">
        <v>3</v>
      </c>
      <c r="U36" s="9">
        <f>V36+W36</f>
        <v>0</v>
      </c>
      <c r="V36" s="36">
        <f>IF(T36&gt;$G$8*2,0,$P$9/$G$8/2)</f>
        <v>0</v>
      </c>
      <c r="W36" s="36">
        <f>X29*$G$9/2</f>
        <v>0</v>
      </c>
      <c r="X36" s="48">
        <f>IF(X29-V36&lt;0,0,X29-V36)</f>
        <v>0</v>
      </c>
      <c r="Y36" s="37"/>
      <c r="AV36" s="10">
        <v>25</v>
      </c>
      <c r="AW36">
        <v>16909</v>
      </c>
      <c r="AX36">
        <f t="shared" si="0"/>
        <v>0</v>
      </c>
      <c r="AY36" s="44">
        <f t="shared" si="3"/>
        <v>0</v>
      </c>
      <c r="AZ36" s="35">
        <v>18</v>
      </c>
      <c r="BA36" s="39">
        <f t="shared" si="13"/>
        <v>0</v>
      </c>
      <c r="BB36" s="15">
        <f t="shared" si="16"/>
        <v>0</v>
      </c>
      <c r="BC36" s="15">
        <f t="shared" si="6"/>
        <v>0</v>
      </c>
      <c r="BD36" s="36">
        <f t="shared" si="7"/>
        <v>0</v>
      </c>
      <c r="BE36" s="15">
        <f t="shared" si="8"/>
        <v>0</v>
      </c>
      <c r="BF36" s="36">
        <f t="shared" si="14"/>
        <v>71428.57142857143</v>
      </c>
      <c r="BG36" s="36">
        <f t="shared" si="14"/>
        <v>56971.72619047621</v>
      </c>
      <c r="BH36" s="35">
        <f t="shared" si="12"/>
        <v>0</v>
      </c>
    </row>
    <row r="37" spans="12:60" ht="20.25" customHeight="1">
      <c r="L37" s="67"/>
      <c r="M37" s="50">
        <v>19</v>
      </c>
      <c r="N37" s="36">
        <f t="shared" si="17"/>
        <v>128258.9285714286</v>
      </c>
      <c r="O37" s="36">
        <f t="shared" si="18"/>
        <v>71428.57142857143</v>
      </c>
      <c r="P37" s="36">
        <f t="shared" si="19"/>
        <v>56830.35714285716</v>
      </c>
      <c r="Q37" s="48">
        <f t="shared" si="15"/>
        <v>28642857.142857153</v>
      </c>
      <c r="R37" s="37"/>
      <c r="S37" s="68"/>
      <c r="T37" s="50"/>
      <c r="U37" s="35"/>
      <c r="V37" s="36"/>
      <c r="W37" s="36"/>
      <c r="X37" s="35"/>
      <c r="Y37" s="38"/>
      <c r="AV37" s="10">
        <v>26</v>
      </c>
      <c r="AW37">
        <v>17412</v>
      </c>
      <c r="AX37">
        <f t="shared" si="0"/>
        <v>0</v>
      </c>
      <c r="AY37" s="44">
        <f t="shared" si="3"/>
        <v>0</v>
      </c>
      <c r="AZ37" s="35">
        <v>19</v>
      </c>
      <c r="BA37" s="39">
        <f t="shared" si="13"/>
        <v>0</v>
      </c>
      <c r="BB37" s="15">
        <f t="shared" si="16"/>
        <v>0</v>
      </c>
      <c r="BC37" s="15">
        <f t="shared" si="6"/>
        <v>0</v>
      </c>
      <c r="BD37" s="36">
        <f t="shared" si="7"/>
        <v>0</v>
      </c>
      <c r="BE37" s="15">
        <f t="shared" si="8"/>
        <v>0</v>
      </c>
      <c r="BF37" s="36">
        <f t="shared" si="14"/>
        <v>71428.57142857143</v>
      </c>
      <c r="BG37" s="36">
        <f t="shared" si="14"/>
        <v>56830.35714285716</v>
      </c>
      <c r="BH37" s="35">
        <f t="shared" si="12"/>
        <v>0</v>
      </c>
    </row>
    <row r="38" spans="12:60" ht="20.25" customHeight="1">
      <c r="L38" s="67"/>
      <c r="M38" s="50">
        <v>20</v>
      </c>
      <c r="N38" s="36">
        <f t="shared" si="17"/>
        <v>128117.55952380956</v>
      </c>
      <c r="O38" s="36">
        <f t="shared" si="18"/>
        <v>71428.57142857143</v>
      </c>
      <c r="P38" s="36">
        <f t="shared" si="19"/>
        <v>56688.98809523811</v>
      </c>
      <c r="Q38" s="48">
        <f t="shared" si="15"/>
        <v>28571428.571428582</v>
      </c>
      <c r="R38" s="37"/>
      <c r="S38" s="68"/>
      <c r="T38" s="50"/>
      <c r="U38" s="35"/>
      <c r="V38" s="36"/>
      <c r="W38" s="36"/>
      <c r="X38" s="35"/>
      <c r="Y38" s="38"/>
      <c r="AV38" s="10">
        <v>27</v>
      </c>
      <c r="AW38">
        <v>17902</v>
      </c>
      <c r="AX38">
        <f t="shared" si="0"/>
        <v>0</v>
      </c>
      <c r="AY38" s="44">
        <f t="shared" si="3"/>
        <v>7.275957614183426E-12</v>
      </c>
      <c r="AZ38" s="35">
        <v>20</v>
      </c>
      <c r="BA38" s="39">
        <f t="shared" si="13"/>
        <v>0</v>
      </c>
      <c r="BB38" s="15">
        <f t="shared" si="16"/>
        <v>0</v>
      </c>
      <c r="BC38" s="15">
        <f t="shared" si="6"/>
        <v>0</v>
      </c>
      <c r="BD38" s="36">
        <f t="shared" si="7"/>
        <v>0</v>
      </c>
      <c r="BE38" s="15">
        <f t="shared" si="8"/>
        <v>0</v>
      </c>
      <c r="BF38" s="36">
        <f t="shared" si="14"/>
        <v>71428.57142857143</v>
      </c>
      <c r="BG38" s="36">
        <f t="shared" si="14"/>
        <v>56688.98809523811</v>
      </c>
      <c r="BH38" s="35">
        <f t="shared" si="12"/>
        <v>0</v>
      </c>
    </row>
    <row r="39" spans="12:60" ht="20.25" customHeight="1">
      <c r="L39" s="67"/>
      <c r="M39" s="50">
        <v>21</v>
      </c>
      <c r="N39" s="36">
        <f t="shared" si="17"/>
        <v>127976.1904761905</v>
      </c>
      <c r="O39" s="36">
        <f t="shared" si="18"/>
        <v>71428.57142857143</v>
      </c>
      <c r="P39" s="36">
        <f t="shared" si="19"/>
        <v>56547.619047619075</v>
      </c>
      <c r="Q39" s="48">
        <f aca="true" t="shared" si="20" ref="Q39:Q47">IF(Q38-O39&lt;0,0,Q38-O39)</f>
        <v>28500000.00000001</v>
      </c>
      <c r="R39" s="37"/>
      <c r="S39" s="68"/>
      <c r="T39" s="50"/>
      <c r="U39" s="35"/>
      <c r="V39" s="36"/>
      <c r="W39" s="36"/>
      <c r="X39" s="35"/>
      <c r="Y39" s="38"/>
      <c r="AV39" s="10">
        <v>28</v>
      </c>
      <c r="AW39">
        <v>18379</v>
      </c>
      <c r="AX39">
        <f t="shared" si="0"/>
        <v>0</v>
      </c>
      <c r="AY39" s="44">
        <f t="shared" si="3"/>
        <v>-7.275957614183426E-12</v>
      </c>
      <c r="AZ39" s="35">
        <v>21</v>
      </c>
      <c r="BA39" s="39">
        <f t="shared" si="13"/>
        <v>0</v>
      </c>
      <c r="BB39" s="15">
        <f t="shared" si="16"/>
        <v>0</v>
      </c>
      <c r="BC39" s="15">
        <f t="shared" si="6"/>
        <v>0</v>
      </c>
      <c r="BD39" s="36">
        <f t="shared" si="7"/>
        <v>0</v>
      </c>
      <c r="BE39" s="15">
        <f t="shared" si="8"/>
        <v>0</v>
      </c>
      <c r="BF39" s="36">
        <f t="shared" si="14"/>
        <v>71428.57142857143</v>
      </c>
      <c r="BG39" s="36">
        <f t="shared" si="14"/>
        <v>56547.619047619075</v>
      </c>
      <c r="BH39" s="35">
        <f t="shared" si="12"/>
        <v>0</v>
      </c>
    </row>
    <row r="40" spans="12:60" ht="20.25" customHeight="1">
      <c r="L40" s="67"/>
      <c r="M40" s="50">
        <v>22</v>
      </c>
      <c r="N40" s="36">
        <f t="shared" si="17"/>
        <v>127834.82142857145</v>
      </c>
      <c r="O40" s="36">
        <f t="shared" si="18"/>
        <v>71428.57142857143</v>
      </c>
      <c r="P40" s="36">
        <f t="shared" si="19"/>
        <v>56406.25000000002</v>
      </c>
      <c r="Q40" s="48">
        <f t="shared" si="20"/>
        <v>28428571.42857144</v>
      </c>
      <c r="R40" s="37"/>
      <c r="S40" s="68"/>
      <c r="T40" s="50"/>
      <c r="U40" s="35"/>
      <c r="V40" s="36"/>
      <c r="W40" s="36"/>
      <c r="X40" s="35"/>
      <c r="Y40" s="38"/>
      <c r="AV40" s="10">
        <v>29</v>
      </c>
      <c r="AW40">
        <v>18844</v>
      </c>
      <c r="AX40">
        <f t="shared" si="0"/>
        <v>0</v>
      </c>
      <c r="AY40" s="44">
        <f t="shared" si="3"/>
        <v>-7.275957614183426E-12</v>
      </c>
      <c r="AZ40" s="35">
        <v>22</v>
      </c>
      <c r="BA40" s="39">
        <f t="shared" si="13"/>
        <v>0</v>
      </c>
      <c r="BB40" s="15">
        <f t="shared" si="16"/>
        <v>0</v>
      </c>
      <c r="BC40" s="15">
        <f t="shared" si="6"/>
        <v>0</v>
      </c>
      <c r="BD40" s="36">
        <f t="shared" si="7"/>
        <v>0</v>
      </c>
      <c r="BE40" s="15">
        <f t="shared" si="8"/>
        <v>0</v>
      </c>
      <c r="BF40" s="36">
        <f t="shared" si="14"/>
        <v>71428.57142857143</v>
      </c>
      <c r="BG40" s="36">
        <f t="shared" si="14"/>
        <v>56406.25000000002</v>
      </c>
      <c r="BH40" s="35">
        <f t="shared" si="12"/>
        <v>0</v>
      </c>
    </row>
    <row r="41" spans="12:60" ht="20.25" customHeight="1">
      <c r="L41" s="67"/>
      <c r="M41" s="50">
        <v>23</v>
      </c>
      <c r="N41" s="36">
        <f t="shared" si="17"/>
        <v>127693.45238095241</v>
      </c>
      <c r="O41" s="36">
        <f t="shared" si="18"/>
        <v>71428.57142857143</v>
      </c>
      <c r="P41" s="36">
        <f t="shared" si="19"/>
        <v>56264.880952380976</v>
      </c>
      <c r="Q41" s="48">
        <f t="shared" si="20"/>
        <v>28357142.85714287</v>
      </c>
      <c r="R41" s="37"/>
      <c r="S41" s="68"/>
      <c r="T41" s="50"/>
      <c r="U41" s="35"/>
      <c r="V41" s="36"/>
      <c r="W41" s="36"/>
      <c r="X41" s="35"/>
      <c r="Y41" s="38"/>
      <c r="AV41" s="10">
        <v>30</v>
      </c>
      <c r="AW41">
        <v>19297</v>
      </c>
      <c r="AX41">
        <f t="shared" si="0"/>
        <v>0</v>
      </c>
      <c r="AY41" s="44">
        <f t="shared" si="3"/>
        <v>0</v>
      </c>
      <c r="AZ41" s="35">
        <v>23</v>
      </c>
      <c r="BA41" s="39">
        <f t="shared" si="13"/>
        <v>0</v>
      </c>
      <c r="BB41" s="15">
        <f t="shared" si="16"/>
        <v>0</v>
      </c>
      <c r="BC41" s="15">
        <f t="shared" si="6"/>
        <v>0</v>
      </c>
      <c r="BD41" s="36">
        <f t="shared" si="7"/>
        <v>0</v>
      </c>
      <c r="BE41" s="15">
        <f t="shared" si="8"/>
        <v>0</v>
      </c>
      <c r="BF41" s="36">
        <f t="shared" si="14"/>
        <v>71428.57142857143</v>
      </c>
      <c r="BG41" s="36">
        <f t="shared" si="14"/>
        <v>56264.880952380976</v>
      </c>
      <c r="BH41" s="35">
        <f t="shared" si="12"/>
        <v>0</v>
      </c>
    </row>
    <row r="42" spans="12:60" ht="20.25" customHeight="1">
      <c r="L42" s="67"/>
      <c r="M42" s="50">
        <v>24</v>
      </c>
      <c r="N42" s="36">
        <f t="shared" si="17"/>
        <v>127552.08333333337</v>
      </c>
      <c r="O42" s="36">
        <f t="shared" si="18"/>
        <v>71428.57142857143</v>
      </c>
      <c r="P42" s="36">
        <f t="shared" si="19"/>
        <v>56123.51190476193</v>
      </c>
      <c r="Q42" s="48">
        <f t="shared" si="20"/>
        <v>28285714.2857143</v>
      </c>
      <c r="R42" s="37"/>
      <c r="S42" s="68"/>
      <c r="T42" s="50">
        <v>4</v>
      </c>
      <c r="U42" s="9">
        <f>V42+W42</f>
        <v>0</v>
      </c>
      <c r="V42" s="36">
        <f>IF(T42&gt;$G$8*2,0,$P$9/$G$8/2)</f>
        <v>0</v>
      </c>
      <c r="W42" s="36">
        <f>X36*$G$9/2</f>
        <v>0</v>
      </c>
      <c r="X42" s="48">
        <f>IF(X36-V42&lt;0,0,X36-V42)</f>
        <v>0</v>
      </c>
      <c r="Y42" s="37"/>
      <c r="AV42" s="10">
        <v>31</v>
      </c>
      <c r="AW42">
        <v>19737</v>
      </c>
      <c r="AX42">
        <f t="shared" si="0"/>
        <v>0</v>
      </c>
      <c r="AY42" s="44">
        <f t="shared" si="3"/>
        <v>7.275957614183426E-12</v>
      </c>
      <c r="AZ42" s="35">
        <v>24</v>
      </c>
      <c r="BA42" s="39">
        <f t="shared" si="13"/>
        <v>0</v>
      </c>
      <c r="BB42" s="15">
        <f t="shared" si="16"/>
        <v>0</v>
      </c>
      <c r="BC42" s="15">
        <f t="shared" si="6"/>
        <v>0</v>
      </c>
      <c r="BD42" s="36">
        <f t="shared" si="7"/>
        <v>0</v>
      </c>
      <c r="BE42" s="15">
        <f t="shared" si="8"/>
        <v>0</v>
      </c>
      <c r="BF42" s="36">
        <f t="shared" si="14"/>
        <v>71428.57142857143</v>
      </c>
      <c r="BG42" s="36">
        <f t="shared" si="14"/>
        <v>56123.51190476193</v>
      </c>
      <c r="BH42" s="35">
        <f t="shared" si="12"/>
        <v>0</v>
      </c>
    </row>
    <row r="43" spans="12:60" ht="20.25" customHeight="1">
      <c r="L43" s="64" t="s">
        <v>39</v>
      </c>
      <c r="M43" s="50">
        <v>25</v>
      </c>
      <c r="N43" s="36">
        <f t="shared" si="17"/>
        <v>127410.71428571432</v>
      </c>
      <c r="O43" s="36">
        <f t="shared" si="18"/>
        <v>71428.57142857143</v>
      </c>
      <c r="P43" s="36">
        <f t="shared" si="19"/>
        <v>55982.14285714288</v>
      </c>
      <c r="Q43" s="48">
        <f t="shared" si="20"/>
        <v>28214285.714285728</v>
      </c>
      <c r="R43" s="37"/>
      <c r="S43" s="65" t="s">
        <v>39</v>
      </c>
      <c r="T43" s="50"/>
      <c r="U43" s="35"/>
      <c r="V43" s="36"/>
      <c r="W43" s="36"/>
      <c r="X43" s="35"/>
      <c r="Y43" s="38"/>
      <c r="AV43" s="10">
        <v>32</v>
      </c>
      <c r="AW43">
        <v>20166</v>
      </c>
      <c r="AX43">
        <f t="shared" si="0"/>
        <v>0</v>
      </c>
      <c r="AY43" s="44">
        <f t="shared" si="3"/>
        <v>7.275957614183426E-12</v>
      </c>
      <c r="AZ43" s="35">
        <v>25</v>
      </c>
      <c r="BA43" s="39">
        <f t="shared" si="13"/>
        <v>0</v>
      </c>
      <c r="BB43" s="15">
        <f t="shared" si="16"/>
        <v>0</v>
      </c>
      <c r="BC43" s="15">
        <f t="shared" si="6"/>
        <v>0</v>
      </c>
      <c r="BD43" s="36">
        <f t="shared" si="7"/>
        <v>0</v>
      </c>
      <c r="BE43" s="15">
        <f t="shared" si="8"/>
        <v>0</v>
      </c>
      <c r="BF43" s="36">
        <f t="shared" si="14"/>
        <v>71428.57142857143</v>
      </c>
      <c r="BG43" s="36">
        <f t="shared" si="14"/>
        <v>55982.14285714288</v>
      </c>
      <c r="BH43" s="35">
        <f t="shared" si="12"/>
        <v>0</v>
      </c>
    </row>
    <row r="44" spans="12:60" ht="20.25" customHeight="1">
      <c r="L44" s="64"/>
      <c r="M44" s="50">
        <v>26</v>
      </c>
      <c r="N44" s="36">
        <f t="shared" si="17"/>
        <v>127269.34523809527</v>
      </c>
      <c r="O44" s="36">
        <f t="shared" si="18"/>
        <v>71428.57142857143</v>
      </c>
      <c r="P44" s="36">
        <f t="shared" si="19"/>
        <v>55840.77380952384</v>
      </c>
      <c r="Q44" s="48">
        <f t="shared" si="20"/>
        <v>28142857.142857157</v>
      </c>
      <c r="R44" s="37"/>
      <c r="S44" s="65"/>
      <c r="T44" s="50"/>
      <c r="U44" s="35"/>
      <c r="V44" s="36"/>
      <c r="W44" s="36"/>
      <c r="X44" s="35"/>
      <c r="Y44" s="38"/>
      <c r="AV44" s="10">
        <v>33</v>
      </c>
      <c r="AW44">
        <v>20582</v>
      </c>
      <c r="AX44">
        <f t="shared" si="0"/>
        <v>0</v>
      </c>
      <c r="AY44" s="44">
        <f t="shared" si="3"/>
        <v>-7.275957614183426E-12</v>
      </c>
      <c r="AZ44" s="35">
        <v>26</v>
      </c>
      <c r="BA44" s="39">
        <f t="shared" si="13"/>
        <v>0</v>
      </c>
      <c r="BB44" s="15">
        <f t="shared" si="16"/>
        <v>0</v>
      </c>
      <c r="BC44" s="15">
        <f t="shared" si="6"/>
        <v>0</v>
      </c>
      <c r="BD44" s="36">
        <f t="shared" si="7"/>
        <v>0</v>
      </c>
      <c r="BE44" s="15">
        <f t="shared" si="8"/>
        <v>0</v>
      </c>
      <c r="BF44" s="36">
        <f t="shared" si="14"/>
        <v>71428.57142857143</v>
      </c>
      <c r="BG44" s="36">
        <f t="shared" si="14"/>
        <v>55840.77380952384</v>
      </c>
      <c r="BH44" s="35">
        <f t="shared" si="12"/>
        <v>0</v>
      </c>
    </row>
    <row r="45" spans="12:60" ht="20.25" customHeight="1">
      <c r="L45" s="64"/>
      <c r="M45" s="50">
        <v>27</v>
      </c>
      <c r="N45" s="36">
        <f t="shared" si="17"/>
        <v>127127.97619047623</v>
      </c>
      <c r="O45" s="36">
        <f t="shared" si="18"/>
        <v>71428.57142857143</v>
      </c>
      <c r="P45" s="36">
        <f t="shared" si="19"/>
        <v>55699.40476190479</v>
      </c>
      <c r="Q45" s="48">
        <f t="shared" si="20"/>
        <v>28071428.571428586</v>
      </c>
      <c r="R45" s="37"/>
      <c r="S45" s="65"/>
      <c r="T45" s="50"/>
      <c r="U45" s="35"/>
      <c r="V45" s="36"/>
      <c r="W45" s="36"/>
      <c r="X45" s="35"/>
      <c r="Y45" s="38"/>
      <c r="AV45" s="10">
        <v>34</v>
      </c>
      <c r="AW45">
        <v>20986</v>
      </c>
      <c r="AX45">
        <f t="shared" si="0"/>
        <v>0</v>
      </c>
      <c r="AY45" s="44">
        <f t="shared" si="3"/>
        <v>0</v>
      </c>
      <c r="AZ45" s="35">
        <v>27</v>
      </c>
      <c r="BA45" s="39">
        <f t="shared" si="13"/>
        <v>0</v>
      </c>
      <c r="BB45" s="15">
        <f t="shared" si="16"/>
        <v>0</v>
      </c>
      <c r="BC45" s="15">
        <f t="shared" si="6"/>
        <v>0</v>
      </c>
      <c r="BD45" s="36">
        <f t="shared" si="7"/>
        <v>0</v>
      </c>
      <c r="BE45" s="15">
        <f t="shared" si="8"/>
        <v>0</v>
      </c>
      <c r="BF45" s="36">
        <f t="shared" si="14"/>
        <v>71428.57142857143</v>
      </c>
      <c r="BG45" s="36">
        <f t="shared" si="14"/>
        <v>55699.40476190479</v>
      </c>
      <c r="BH45" s="35">
        <f t="shared" si="12"/>
        <v>0</v>
      </c>
    </row>
    <row r="46" spans="12:60" ht="20.25" customHeight="1">
      <c r="L46" s="64"/>
      <c r="M46" s="50">
        <v>28</v>
      </c>
      <c r="N46" s="36">
        <f t="shared" si="17"/>
        <v>126986.60714285717</v>
      </c>
      <c r="O46" s="36">
        <f t="shared" si="18"/>
        <v>71428.57142857143</v>
      </c>
      <c r="P46" s="36">
        <f t="shared" si="19"/>
        <v>55558.03571428574</v>
      </c>
      <c r="Q46" s="48">
        <f t="shared" si="20"/>
        <v>28000000.000000015</v>
      </c>
      <c r="R46" s="37"/>
      <c r="S46" s="65"/>
      <c r="T46" s="50"/>
      <c r="U46" s="35"/>
      <c r="V46" s="36"/>
      <c r="W46" s="36"/>
      <c r="X46" s="35"/>
      <c r="Y46" s="38"/>
      <c r="AV46" s="10">
        <v>35</v>
      </c>
      <c r="AW46">
        <v>21378</v>
      </c>
      <c r="AX46">
        <f t="shared" si="0"/>
        <v>21378</v>
      </c>
      <c r="AY46" s="44">
        <f t="shared" si="3"/>
        <v>0</v>
      </c>
      <c r="AZ46" s="35">
        <v>28</v>
      </c>
      <c r="BA46" s="39">
        <f t="shared" si="13"/>
        <v>0</v>
      </c>
      <c r="BB46" s="15">
        <f t="shared" si="16"/>
        <v>0</v>
      </c>
      <c r="BC46" s="15">
        <f t="shared" si="6"/>
        <v>0</v>
      </c>
      <c r="BD46" s="36">
        <f t="shared" si="7"/>
        <v>0</v>
      </c>
      <c r="BE46" s="15">
        <f t="shared" si="8"/>
        <v>0</v>
      </c>
      <c r="BF46" s="36">
        <f t="shared" si="14"/>
        <v>71428.57142857143</v>
      </c>
      <c r="BG46" s="36">
        <f t="shared" si="14"/>
        <v>55558.03571428574</v>
      </c>
      <c r="BH46" s="35">
        <f t="shared" si="12"/>
        <v>0</v>
      </c>
    </row>
    <row r="47" spans="12:60" ht="20.25" customHeight="1">
      <c r="L47" s="64"/>
      <c r="M47" s="50">
        <v>29</v>
      </c>
      <c r="N47" s="36">
        <f t="shared" si="17"/>
        <v>126845.23809523814</v>
      </c>
      <c r="O47" s="36">
        <f t="shared" si="18"/>
        <v>71428.57142857143</v>
      </c>
      <c r="P47" s="36">
        <f t="shared" si="19"/>
        <v>55416.66666666669</v>
      </c>
      <c r="Q47" s="48">
        <f t="shared" si="20"/>
        <v>27928571.428571444</v>
      </c>
      <c r="R47" s="37"/>
      <c r="S47" s="65"/>
      <c r="T47" s="50"/>
      <c r="U47" s="35"/>
      <c r="V47" s="36"/>
      <c r="W47" s="36"/>
      <c r="X47" s="35"/>
      <c r="Y47" s="38"/>
      <c r="AX47">
        <f>SUM(AX7:AX46)</f>
        <v>21378</v>
      </c>
      <c r="AY47" s="44">
        <f t="shared" si="3"/>
        <v>7.275957614183426E-12</v>
      </c>
      <c r="AZ47" s="35">
        <v>29</v>
      </c>
      <c r="BA47" s="39">
        <f t="shared" si="13"/>
        <v>0</v>
      </c>
      <c r="BB47" s="15">
        <f t="shared" si="16"/>
        <v>0</v>
      </c>
      <c r="BC47" s="15">
        <f t="shared" si="6"/>
        <v>0</v>
      </c>
      <c r="BD47" s="36">
        <f t="shared" si="7"/>
        <v>0</v>
      </c>
      <c r="BE47" s="15">
        <f t="shared" si="8"/>
        <v>0</v>
      </c>
      <c r="BF47" s="36">
        <f t="shared" si="14"/>
        <v>71428.57142857143</v>
      </c>
      <c r="BG47" s="36">
        <f t="shared" si="14"/>
        <v>55416.66666666669</v>
      </c>
      <c r="BH47" s="35">
        <f t="shared" si="12"/>
        <v>0</v>
      </c>
    </row>
    <row r="48" spans="12:60" ht="20.25" customHeight="1">
      <c r="L48" s="64"/>
      <c r="M48" s="50">
        <v>30</v>
      </c>
      <c r="N48" s="36">
        <f t="shared" si="17"/>
        <v>126703.86904761908</v>
      </c>
      <c r="O48" s="36">
        <f t="shared" si="18"/>
        <v>71428.57142857143</v>
      </c>
      <c r="P48" s="36">
        <f t="shared" si="19"/>
        <v>55275.297619047655</v>
      </c>
      <c r="Q48" s="48">
        <f aca="true" t="shared" si="21" ref="Q48:Q56">IF(Q47-O48&lt;0,0,Q47-O48)</f>
        <v>27857142.857142873</v>
      </c>
      <c r="R48" s="37"/>
      <c r="S48" s="65"/>
      <c r="T48" s="50">
        <v>5</v>
      </c>
      <c r="U48" s="9">
        <f>V48+W48</f>
        <v>0</v>
      </c>
      <c r="V48" s="36">
        <f>IF(T48&gt;$G$8*2,0,$P$9/$G$8/2)</f>
        <v>0</v>
      </c>
      <c r="W48" s="36">
        <f>X42*$G$9/2</f>
        <v>0</v>
      </c>
      <c r="X48" s="48">
        <f>IF(X42-V48&lt;0,0,X42-V48)</f>
        <v>0</v>
      </c>
      <c r="Y48" s="37"/>
      <c r="AY48" s="44">
        <f t="shared" si="3"/>
        <v>-7.275957614183426E-12</v>
      </c>
      <c r="AZ48" s="35">
        <v>30</v>
      </c>
      <c r="BA48" s="39">
        <f t="shared" si="13"/>
        <v>0</v>
      </c>
      <c r="BB48" s="15">
        <f t="shared" si="16"/>
        <v>0</v>
      </c>
      <c r="BC48" s="15">
        <f>IF(BA48=1,BF48,IF(BB48&gt;0,BF48,0))</f>
        <v>0</v>
      </c>
      <c r="BD48" s="36">
        <f>BB48-BC48</f>
        <v>0</v>
      </c>
      <c r="BE48" s="15">
        <f>IF(BC48&gt;0,BG48,0)</f>
        <v>0</v>
      </c>
      <c r="BF48" s="36">
        <f t="shared" si="14"/>
        <v>71428.57142857143</v>
      </c>
      <c r="BG48" s="36">
        <f t="shared" si="14"/>
        <v>55275.297619047655</v>
      </c>
      <c r="BH48" s="35">
        <f t="shared" si="12"/>
        <v>0</v>
      </c>
    </row>
    <row r="49" spans="12:60" ht="20.25" customHeight="1">
      <c r="L49" s="64"/>
      <c r="M49" s="50">
        <v>31</v>
      </c>
      <c r="N49" s="36">
        <f t="shared" si="17"/>
        <v>126562.50000000003</v>
      </c>
      <c r="O49" s="36">
        <f t="shared" si="18"/>
        <v>71428.57142857143</v>
      </c>
      <c r="P49" s="36">
        <f t="shared" si="19"/>
        <v>55133.9285714286</v>
      </c>
      <c r="Q49" s="48">
        <f t="shared" si="21"/>
        <v>27785714.285714302</v>
      </c>
      <c r="R49" s="37"/>
      <c r="S49" s="65"/>
      <c r="T49" s="50"/>
      <c r="U49" s="35"/>
      <c r="V49" s="36"/>
      <c r="W49" s="36"/>
      <c r="X49" s="35"/>
      <c r="Y49" s="38"/>
      <c r="AY49" s="44">
        <f t="shared" si="3"/>
        <v>-7.275957614183426E-12</v>
      </c>
      <c r="AZ49" s="35">
        <v>31</v>
      </c>
      <c r="BA49" s="39">
        <f t="shared" si="13"/>
        <v>0</v>
      </c>
      <c r="BB49" s="15">
        <f t="shared" si="16"/>
        <v>0</v>
      </c>
      <c r="BC49" s="15">
        <f>IF(BA49=1,BF49,IF(BB49&gt;0,BF49,0))</f>
        <v>0</v>
      </c>
      <c r="BD49" s="36">
        <f aca="true" t="shared" si="22" ref="BD49:BD112">BB49-BC49</f>
        <v>0</v>
      </c>
      <c r="BE49" s="15">
        <f aca="true" t="shared" si="23" ref="BE49:BE112">IF(BC49&gt;0,BG49,0)</f>
        <v>0</v>
      </c>
      <c r="BF49" s="36">
        <f t="shared" si="14"/>
        <v>71428.57142857143</v>
      </c>
      <c r="BG49" s="36">
        <f t="shared" si="14"/>
        <v>55133.9285714286</v>
      </c>
      <c r="BH49" s="35">
        <f t="shared" si="12"/>
        <v>0</v>
      </c>
    </row>
    <row r="50" spans="12:60" ht="20.25" customHeight="1">
      <c r="L50" s="64"/>
      <c r="M50" s="50">
        <v>32</v>
      </c>
      <c r="N50" s="36">
        <f t="shared" si="17"/>
        <v>126421.13095238099</v>
      </c>
      <c r="O50" s="36">
        <f t="shared" si="18"/>
        <v>71428.57142857143</v>
      </c>
      <c r="P50" s="36">
        <f t="shared" si="19"/>
        <v>54992.559523809556</v>
      </c>
      <c r="Q50" s="48">
        <f t="shared" si="21"/>
        <v>27714285.71428573</v>
      </c>
      <c r="R50" s="37"/>
      <c r="S50" s="65"/>
      <c r="T50" s="50"/>
      <c r="U50" s="35"/>
      <c r="V50" s="36"/>
      <c r="W50" s="36"/>
      <c r="X50" s="35"/>
      <c r="Y50" s="38"/>
      <c r="AY50" s="44">
        <f t="shared" si="3"/>
        <v>0</v>
      </c>
      <c r="AZ50" s="35">
        <v>32</v>
      </c>
      <c r="BA50" s="39">
        <f t="shared" si="13"/>
        <v>0</v>
      </c>
      <c r="BB50" s="15">
        <f t="shared" si="16"/>
        <v>0</v>
      </c>
      <c r="BC50" s="15">
        <f aca="true" t="shared" si="24" ref="BC50:BC113">IF(BA50=1,BF50,IF(BB50&gt;0,BF50,0))</f>
        <v>0</v>
      </c>
      <c r="BD50" s="36">
        <f t="shared" si="22"/>
        <v>0</v>
      </c>
      <c r="BE50" s="15">
        <f t="shared" si="23"/>
        <v>0</v>
      </c>
      <c r="BF50" s="36">
        <f t="shared" si="14"/>
        <v>71428.57142857143</v>
      </c>
      <c r="BG50" s="36">
        <f t="shared" si="14"/>
        <v>54992.559523809556</v>
      </c>
      <c r="BH50" s="35">
        <f t="shared" si="12"/>
        <v>0</v>
      </c>
    </row>
    <row r="51" spans="12:60" ht="20.25" customHeight="1">
      <c r="L51" s="64"/>
      <c r="M51" s="50">
        <v>33</v>
      </c>
      <c r="N51" s="36">
        <f t="shared" si="17"/>
        <v>126279.76190476195</v>
      </c>
      <c r="O51" s="36">
        <f t="shared" si="18"/>
        <v>71428.57142857143</v>
      </c>
      <c r="P51" s="36">
        <f t="shared" si="19"/>
        <v>54851.19047619051</v>
      </c>
      <c r="Q51" s="48">
        <f t="shared" si="21"/>
        <v>27642857.14285716</v>
      </c>
      <c r="R51" s="37"/>
      <c r="S51" s="65"/>
      <c r="T51" s="50"/>
      <c r="U51" s="35"/>
      <c r="V51" s="36"/>
      <c r="W51" s="36"/>
      <c r="X51" s="35"/>
      <c r="Y51" s="38"/>
      <c r="AY51" s="44">
        <f t="shared" si="3"/>
        <v>7.275957614183426E-12</v>
      </c>
      <c r="AZ51" s="35">
        <v>33</v>
      </c>
      <c r="BA51" s="39">
        <f t="shared" si="13"/>
        <v>0</v>
      </c>
      <c r="BB51" s="15">
        <f t="shared" si="16"/>
        <v>0</v>
      </c>
      <c r="BC51" s="15">
        <f t="shared" si="24"/>
        <v>0</v>
      </c>
      <c r="BD51" s="36">
        <f t="shared" si="22"/>
        <v>0</v>
      </c>
      <c r="BE51" s="15">
        <f t="shared" si="23"/>
        <v>0</v>
      </c>
      <c r="BF51" s="36">
        <f t="shared" si="14"/>
        <v>71428.57142857143</v>
      </c>
      <c r="BG51" s="36">
        <f t="shared" si="14"/>
        <v>54851.19047619051</v>
      </c>
      <c r="BH51" s="35">
        <f t="shared" si="12"/>
        <v>0</v>
      </c>
    </row>
    <row r="52" spans="12:60" ht="20.25" customHeight="1">
      <c r="L52" s="64"/>
      <c r="M52" s="50">
        <v>34</v>
      </c>
      <c r="N52" s="36">
        <f t="shared" si="17"/>
        <v>126138.3928571429</v>
      </c>
      <c r="O52" s="36">
        <f t="shared" si="18"/>
        <v>71428.57142857143</v>
      </c>
      <c r="P52" s="36">
        <f t="shared" si="19"/>
        <v>54709.82142857147</v>
      </c>
      <c r="Q52" s="48">
        <f t="shared" si="21"/>
        <v>27571428.57142859</v>
      </c>
      <c r="R52" s="37"/>
      <c r="S52" s="65"/>
      <c r="T52" s="50"/>
      <c r="U52" s="35"/>
      <c r="V52" s="36"/>
      <c r="W52" s="36"/>
      <c r="X52" s="35"/>
      <c r="Y52" s="38"/>
      <c r="AY52" s="44">
        <f t="shared" si="3"/>
        <v>-7.275957614183426E-12</v>
      </c>
      <c r="AZ52" s="35">
        <v>34</v>
      </c>
      <c r="BA52" s="39">
        <f t="shared" si="13"/>
        <v>0</v>
      </c>
      <c r="BB52" s="15">
        <f t="shared" si="16"/>
        <v>0</v>
      </c>
      <c r="BC52" s="15">
        <f t="shared" si="24"/>
        <v>0</v>
      </c>
      <c r="BD52" s="36">
        <f t="shared" si="22"/>
        <v>0</v>
      </c>
      <c r="BE52" s="15">
        <f t="shared" si="23"/>
        <v>0</v>
      </c>
      <c r="BF52" s="36">
        <f t="shared" si="14"/>
        <v>71428.57142857143</v>
      </c>
      <c r="BG52" s="36">
        <f t="shared" si="14"/>
        <v>54709.82142857147</v>
      </c>
      <c r="BH52" s="35">
        <f t="shared" si="12"/>
        <v>0</v>
      </c>
    </row>
    <row r="53" spans="12:60" ht="20.25" customHeight="1">
      <c r="L53" s="64"/>
      <c r="M53" s="50">
        <v>35</v>
      </c>
      <c r="N53" s="36">
        <f t="shared" si="17"/>
        <v>125997.02380952385</v>
      </c>
      <c r="O53" s="36">
        <f t="shared" si="18"/>
        <v>71428.57142857143</v>
      </c>
      <c r="P53" s="36">
        <f t="shared" si="19"/>
        <v>54568.45238095242</v>
      </c>
      <c r="Q53" s="48">
        <f t="shared" si="21"/>
        <v>27500000.00000002</v>
      </c>
      <c r="R53" s="37"/>
      <c r="S53" s="65"/>
      <c r="T53" s="50"/>
      <c r="U53" s="35"/>
      <c r="V53" s="36"/>
      <c r="W53" s="36"/>
      <c r="X53" s="35"/>
      <c r="Y53" s="38"/>
      <c r="AY53" s="44">
        <f t="shared" si="3"/>
        <v>-7.275957614183426E-12</v>
      </c>
      <c r="AZ53" s="35">
        <v>35</v>
      </c>
      <c r="BA53" s="39">
        <f t="shared" si="13"/>
        <v>0</v>
      </c>
      <c r="BB53" s="15">
        <f t="shared" si="16"/>
        <v>0</v>
      </c>
      <c r="BC53" s="15">
        <f t="shared" si="24"/>
        <v>0</v>
      </c>
      <c r="BD53" s="36">
        <f t="shared" si="22"/>
        <v>0</v>
      </c>
      <c r="BE53" s="15">
        <f t="shared" si="23"/>
        <v>0</v>
      </c>
      <c r="BF53" s="36">
        <f t="shared" si="14"/>
        <v>71428.57142857143</v>
      </c>
      <c r="BG53" s="36">
        <f t="shared" si="14"/>
        <v>54568.45238095242</v>
      </c>
      <c r="BH53" s="35">
        <f t="shared" si="12"/>
        <v>0</v>
      </c>
    </row>
    <row r="54" spans="12:60" ht="20.25" customHeight="1">
      <c r="L54" s="64"/>
      <c r="M54" s="50">
        <v>36</v>
      </c>
      <c r="N54" s="36">
        <f t="shared" si="17"/>
        <v>125855.6547619048</v>
      </c>
      <c r="O54" s="36">
        <f t="shared" si="18"/>
        <v>71428.57142857143</v>
      </c>
      <c r="P54" s="36">
        <f t="shared" si="19"/>
        <v>54427.08333333337</v>
      </c>
      <c r="Q54" s="48">
        <f t="shared" si="21"/>
        <v>27428571.428571448</v>
      </c>
      <c r="R54" s="37"/>
      <c r="S54" s="65"/>
      <c r="T54" s="50">
        <v>6</v>
      </c>
      <c r="U54" s="9">
        <f>V54+W54</f>
        <v>0</v>
      </c>
      <c r="V54" s="36">
        <f>IF(T54&gt;$G$8*2,0,$P$9/$G$8/2)</f>
        <v>0</v>
      </c>
      <c r="W54" s="36">
        <f>X48*$G$9/2</f>
        <v>0</v>
      </c>
      <c r="X54" s="48">
        <f>IF(X48-V54&lt;0,0,X48-V54)</f>
        <v>0</v>
      </c>
      <c r="Y54" s="37"/>
      <c r="AY54" s="44">
        <f t="shared" si="3"/>
        <v>0</v>
      </c>
      <c r="AZ54" s="35">
        <v>36</v>
      </c>
      <c r="BA54" s="39">
        <f t="shared" si="13"/>
        <v>0</v>
      </c>
      <c r="BB54" s="15">
        <f t="shared" si="16"/>
        <v>0</v>
      </c>
      <c r="BC54" s="15">
        <f t="shared" si="24"/>
        <v>0</v>
      </c>
      <c r="BD54" s="36">
        <f t="shared" si="22"/>
        <v>0</v>
      </c>
      <c r="BE54" s="15">
        <f t="shared" si="23"/>
        <v>0</v>
      </c>
      <c r="BF54" s="36">
        <f t="shared" si="14"/>
        <v>71428.57142857143</v>
      </c>
      <c r="BG54" s="36">
        <f t="shared" si="14"/>
        <v>54427.08333333337</v>
      </c>
      <c r="BH54" s="35">
        <f t="shared" si="12"/>
        <v>0</v>
      </c>
    </row>
    <row r="55" spans="12:60" ht="20.25" customHeight="1">
      <c r="L55" s="67" t="s">
        <v>40</v>
      </c>
      <c r="M55" s="50">
        <v>37</v>
      </c>
      <c r="N55" s="36">
        <f t="shared" si="17"/>
        <v>125714.28571428577</v>
      </c>
      <c r="O55" s="36">
        <f t="shared" si="18"/>
        <v>71428.57142857143</v>
      </c>
      <c r="P55" s="36">
        <f t="shared" si="19"/>
        <v>54285.714285714326</v>
      </c>
      <c r="Q55" s="48">
        <f t="shared" si="21"/>
        <v>27357142.857142877</v>
      </c>
      <c r="R55" s="37"/>
      <c r="S55" s="68" t="s">
        <v>40</v>
      </c>
      <c r="T55" s="50"/>
      <c r="U55" s="35"/>
      <c r="V55" s="36"/>
      <c r="W55" s="36"/>
      <c r="X55" s="35"/>
      <c r="Y55" s="38"/>
      <c r="AY55" s="44">
        <f t="shared" si="3"/>
        <v>7.275957614183426E-12</v>
      </c>
      <c r="AZ55" s="35">
        <v>37</v>
      </c>
      <c r="BA55" s="39">
        <f t="shared" si="13"/>
        <v>0</v>
      </c>
      <c r="BB55" s="15">
        <f t="shared" si="16"/>
        <v>0</v>
      </c>
      <c r="BC55" s="15">
        <f t="shared" si="24"/>
        <v>0</v>
      </c>
      <c r="BD55" s="36">
        <f t="shared" si="22"/>
        <v>0</v>
      </c>
      <c r="BE55" s="15">
        <f t="shared" si="23"/>
        <v>0</v>
      </c>
      <c r="BF55" s="36">
        <f t="shared" si="14"/>
        <v>71428.57142857143</v>
      </c>
      <c r="BG55" s="36">
        <f t="shared" si="14"/>
        <v>54285.714285714326</v>
      </c>
      <c r="BH55" s="35">
        <f t="shared" si="12"/>
        <v>0</v>
      </c>
    </row>
    <row r="56" spans="12:60" ht="20.25" customHeight="1">
      <c r="L56" s="67"/>
      <c r="M56" s="50">
        <v>38</v>
      </c>
      <c r="N56" s="36">
        <f t="shared" si="17"/>
        <v>125572.91666666672</v>
      </c>
      <c r="O56" s="36">
        <f t="shared" si="18"/>
        <v>71428.57142857143</v>
      </c>
      <c r="P56" s="36">
        <f t="shared" si="19"/>
        <v>54144.34523809527</v>
      </c>
      <c r="Q56" s="48">
        <f t="shared" si="21"/>
        <v>27285714.285714306</v>
      </c>
      <c r="R56" s="37"/>
      <c r="S56" s="68"/>
      <c r="T56" s="50"/>
      <c r="U56" s="35"/>
      <c r="V56" s="36"/>
      <c r="W56" s="36"/>
      <c r="X56" s="35"/>
      <c r="Y56" s="38"/>
      <c r="AY56" s="44">
        <f t="shared" si="3"/>
        <v>7.275957614183426E-12</v>
      </c>
      <c r="AZ56" s="35">
        <v>38</v>
      </c>
      <c r="BA56" s="39">
        <f t="shared" si="13"/>
        <v>0</v>
      </c>
      <c r="BB56" s="15">
        <f t="shared" si="16"/>
        <v>0</v>
      </c>
      <c r="BC56" s="15">
        <f t="shared" si="24"/>
        <v>0</v>
      </c>
      <c r="BD56" s="36">
        <f t="shared" si="22"/>
        <v>0</v>
      </c>
      <c r="BE56" s="15">
        <f t="shared" si="23"/>
        <v>0</v>
      </c>
      <c r="BF56" s="36">
        <f t="shared" si="14"/>
        <v>71428.57142857143</v>
      </c>
      <c r="BG56" s="36">
        <f t="shared" si="14"/>
        <v>54144.34523809527</v>
      </c>
      <c r="BH56" s="35">
        <f t="shared" si="12"/>
        <v>0</v>
      </c>
    </row>
    <row r="57" spans="12:60" ht="20.25" customHeight="1">
      <c r="L57" s="67"/>
      <c r="M57" s="50">
        <v>39</v>
      </c>
      <c r="N57" s="36">
        <f t="shared" si="17"/>
        <v>125431.54761904766</v>
      </c>
      <c r="O57" s="36">
        <f t="shared" si="18"/>
        <v>71428.57142857143</v>
      </c>
      <c r="P57" s="36">
        <f t="shared" si="19"/>
        <v>54002.976190476234</v>
      </c>
      <c r="Q57" s="48">
        <f aca="true" t="shared" si="25" ref="Q57:Q63">IF(Q56-O57&lt;0,0,Q56-O57)</f>
        <v>27214285.714285735</v>
      </c>
      <c r="R57" s="37"/>
      <c r="S57" s="68"/>
      <c r="T57" s="50"/>
      <c r="U57" s="35"/>
      <c r="V57" s="36"/>
      <c r="W57" s="36"/>
      <c r="X57" s="35"/>
      <c r="Y57" s="38"/>
      <c r="AY57" s="44">
        <f t="shared" si="3"/>
        <v>-7.275957614183426E-12</v>
      </c>
      <c r="AZ57" s="35">
        <v>39</v>
      </c>
      <c r="BA57" s="39">
        <f t="shared" si="13"/>
        <v>0</v>
      </c>
      <c r="BB57" s="15">
        <f t="shared" si="16"/>
        <v>0</v>
      </c>
      <c r="BC57" s="15">
        <f t="shared" si="24"/>
        <v>0</v>
      </c>
      <c r="BD57" s="36">
        <f t="shared" si="22"/>
        <v>0</v>
      </c>
      <c r="BE57" s="15">
        <f t="shared" si="23"/>
        <v>0</v>
      </c>
      <c r="BF57" s="36">
        <f t="shared" si="14"/>
        <v>71428.57142857143</v>
      </c>
      <c r="BG57" s="36">
        <f t="shared" si="14"/>
        <v>54002.976190476234</v>
      </c>
      <c r="BH57" s="35">
        <f t="shared" si="12"/>
        <v>0</v>
      </c>
    </row>
    <row r="58" spans="12:60" ht="20.25" customHeight="1">
      <c r="L58" s="67"/>
      <c r="M58" s="50">
        <v>40</v>
      </c>
      <c r="N58" s="36">
        <f t="shared" si="17"/>
        <v>125290.17857142862</v>
      </c>
      <c r="O58" s="36">
        <f t="shared" si="18"/>
        <v>71428.57142857143</v>
      </c>
      <c r="P58" s="36">
        <f t="shared" si="19"/>
        <v>53861.60714285719</v>
      </c>
      <c r="Q58" s="48">
        <f t="shared" si="25"/>
        <v>27142857.142857164</v>
      </c>
      <c r="R58" s="37"/>
      <c r="S58" s="68"/>
      <c r="T58" s="50"/>
      <c r="U58" s="35"/>
      <c r="V58" s="36"/>
      <c r="W58" s="36"/>
      <c r="X58" s="35"/>
      <c r="Y58" s="38"/>
      <c r="AY58" s="44">
        <f t="shared" si="3"/>
        <v>0</v>
      </c>
      <c r="AZ58" s="35">
        <v>40</v>
      </c>
      <c r="BA58" s="39">
        <f t="shared" si="13"/>
        <v>0</v>
      </c>
      <c r="BB58" s="15">
        <f t="shared" si="16"/>
        <v>0</v>
      </c>
      <c r="BC58" s="15">
        <f t="shared" si="24"/>
        <v>0</v>
      </c>
      <c r="BD58" s="36">
        <f t="shared" si="22"/>
        <v>0</v>
      </c>
      <c r="BE58" s="15">
        <f t="shared" si="23"/>
        <v>0</v>
      </c>
      <c r="BF58" s="36">
        <f t="shared" si="14"/>
        <v>71428.57142857143</v>
      </c>
      <c r="BG58" s="36">
        <f t="shared" si="14"/>
        <v>53861.60714285719</v>
      </c>
      <c r="BH58" s="35">
        <f t="shared" si="12"/>
        <v>0</v>
      </c>
    </row>
    <row r="59" spans="12:60" ht="20.25" customHeight="1">
      <c r="L59" s="67"/>
      <c r="M59" s="50">
        <v>41</v>
      </c>
      <c r="N59" s="36">
        <f t="shared" si="17"/>
        <v>125148.80952380957</v>
      </c>
      <c r="O59" s="36">
        <f t="shared" si="18"/>
        <v>71428.57142857143</v>
      </c>
      <c r="P59" s="36">
        <f t="shared" si="19"/>
        <v>53720.238095238135</v>
      </c>
      <c r="Q59" s="48">
        <f t="shared" si="25"/>
        <v>27071428.571428593</v>
      </c>
      <c r="R59" s="37"/>
      <c r="S59" s="68"/>
      <c r="T59" s="50"/>
      <c r="U59" s="35"/>
      <c r="V59" s="36"/>
      <c r="W59" s="36"/>
      <c r="X59" s="35"/>
      <c r="Y59" s="38"/>
      <c r="AY59" s="44">
        <f t="shared" si="3"/>
        <v>0</v>
      </c>
      <c r="AZ59" s="35">
        <v>41</v>
      </c>
      <c r="BA59" s="39">
        <f t="shared" si="13"/>
        <v>0</v>
      </c>
      <c r="BB59" s="15">
        <f t="shared" si="16"/>
        <v>0</v>
      </c>
      <c r="BC59" s="15">
        <f t="shared" si="24"/>
        <v>0</v>
      </c>
      <c r="BD59" s="36">
        <f t="shared" si="22"/>
        <v>0</v>
      </c>
      <c r="BE59" s="15">
        <f t="shared" si="23"/>
        <v>0</v>
      </c>
      <c r="BF59" s="36">
        <f t="shared" si="14"/>
        <v>71428.57142857143</v>
      </c>
      <c r="BG59" s="36">
        <f t="shared" si="14"/>
        <v>53720.238095238135</v>
      </c>
      <c r="BH59" s="35">
        <f t="shared" si="12"/>
        <v>0</v>
      </c>
    </row>
    <row r="60" spans="12:60" ht="20.25" customHeight="1">
      <c r="L60" s="67"/>
      <c r="M60" s="50">
        <v>42</v>
      </c>
      <c r="N60" s="36">
        <f t="shared" si="17"/>
        <v>125007.44047619053</v>
      </c>
      <c r="O60" s="36">
        <f t="shared" si="18"/>
        <v>71428.57142857143</v>
      </c>
      <c r="P60" s="36">
        <f t="shared" si="19"/>
        <v>53578.86904761909</v>
      </c>
      <c r="Q60" s="48">
        <f t="shared" si="25"/>
        <v>27000000.000000022</v>
      </c>
      <c r="R60" s="37"/>
      <c r="S60" s="68"/>
      <c r="T60" s="50">
        <v>7</v>
      </c>
      <c r="U60" s="9">
        <f>V60+W60</f>
        <v>0</v>
      </c>
      <c r="V60" s="36">
        <f>IF(T60&gt;$G$8*2,0,$P$9/$G$8/2)</f>
        <v>0</v>
      </c>
      <c r="W60" s="36">
        <f>X54*$G$9/2</f>
        <v>0</v>
      </c>
      <c r="X60" s="48">
        <f>IF(X54-V60&lt;0,0,X54-V60)</f>
        <v>0</v>
      </c>
      <c r="Y60" s="37"/>
      <c r="AY60" s="44">
        <f t="shared" si="3"/>
        <v>7.275957614183426E-12</v>
      </c>
      <c r="AZ60" s="35">
        <v>42</v>
      </c>
      <c r="BA60" s="39">
        <f t="shared" si="13"/>
        <v>0</v>
      </c>
      <c r="BB60" s="15">
        <f t="shared" si="16"/>
        <v>0</v>
      </c>
      <c r="BC60" s="15">
        <f t="shared" si="24"/>
        <v>0</v>
      </c>
      <c r="BD60" s="36">
        <f t="shared" si="22"/>
        <v>0</v>
      </c>
      <c r="BE60" s="15">
        <f t="shared" si="23"/>
        <v>0</v>
      </c>
      <c r="BF60" s="36">
        <f t="shared" si="14"/>
        <v>71428.57142857143</v>
      </c>
      <c r="BG60" s="36">
        <f t="shared" si="14"/>
        <v>53578.86904761909</v>
      </c>
      <c r="BH60" s="35">
        <f t="shared" si="12"/>
        <v>0</v>
      </c>
    </row>
    <row r="61" spans="12:60" ht="20.25" customHeight="1">
      <c r="L61" s="67"/>
      <c r="M61" s="50">
        <v>43</v>
      </c>
      <c r="N61" s="36">
        <f t="shared" si="17"/>
        <v>124866.07142857148</v>
      </c>
      <c r="O61" s="36">
        <f t="shared" si="18"/>
        <v>71428.57142857143</v>
      </c>
      <c r="P61" s="36">
        <f t="shared" si="19"/>
        <v>53437.50000000005</v>
      </c>
      <c r="Q61" s="48">
        <f t="shared" si="25"/>
        <v>26928571.42857145</v>
      </c>
      <c r="R61" s="37"/>
      <c r="S61" s="68"/>
      <c r="T61" s="50"/>
      <c r="U61" s="35"/>
      <c r="V61" s="36"/>
      <c r="W61" s="36"/>
      <c r="X61" s="35"/>
      <c r="Y61" s="38"/>
      <c r="AY61" s="44">
        <f t="shared" si="3"/>
        <v>-7.275957614183426E-12</v>
      </c>
      <c r="AZ61" s="35">
        <v>43</v>
      </c>
      <c r="BA61" s="39">
        <f t="shared" si="13"/>
        <v>0</v>
      </c>
      <c r="BB61" s="15">
        <f t="shared" si="16"/>
        <v>0</v>
      </c>
      <c r="BC61" s="15">
        <f t="shared" si="24"/>
        <v>0</v>
      </c>
      <c r="BD61" s="36">
        <f t="shared" si="22"/>
        <v>0</v>
      </c>
      <c r="BE61" s="15">
        <f t="shared" si="23"/>
        <v>0</v>
      </c>
      <c r="BF61" s="36">
        <f t="shared" si="14"/>
        <v>71428.57142857143</v>
      </c>
      <c r="BG61" s="36">
        <f t="shared" si="14"/>
        <v>53437.50000000005</v>
      </c>
      <c r="BH61" s="35">
        <f t="shared" si="12"/>
        <v>0</v>
      </c>
    </row>
    <row r="62" spans="12:60" ht="20.25" customHeight="1">
      <c r="L62" s="67"/>
      <c r="M62" s="50">
        <v>44</v>
      </c>
      <c r="N62" s="36">
        <f t="shared" si="17"/>
        <v>124724.70238095243</v>
      </c>
      <c r="O62" s="36">
        <f t="shared" si="18"/>
        <v>71428.57142857143</v>
      </c>
      <c r="P62" s="36">
        <f t="shared" si="19"/>
        <v>53296.130952381</v>
      </c>
      <c r="Q62" s="48">
        <f t="shared" si="25"/>
        <v>26857142.85714288</v>
      </c>
      <c r="R62" s="37"/>
      <c r="S62" s="68"/>
      <c r="T62" s="50"/>
      <c r="U62" s="35"/>
      <c r="V62" s="36"/>
      <c r="W62" s="36"/>
      <c r="X62" s="35"/>
      <c r="Y62" s="38"/>
      <c r="AY62" s="44">
        <f t="shared" si="3"/>
        <v>-7.275957614183426E-12</v>
      </c>
      <c r="AZ62" s="35">
        <v>44</v>
      </c>
      <c r="BA62" s="39">
        <f t="shared" si="13"/>
        <v>0</v>
      </c>
      <c r="BB62" s="15">
        <f t="shared" si="16"/>
        <v>0</v>
      </c>
      <c r="BC62" s="15">
        <f t="shared" si="24"/>
        <v>0</v>
      </c>
      <c r="BD62" s="36">
        <f t="shared" si="22"/>
        <v>0</v>
      </c>
      <c r="BE62" s="15">
        <f t="shared" si="23"/>
        <v>0</v>
      </c>
      <c r="BF62" s="36">
        <f t="shared" si="14"/>
        <v>71428.57142857143</v>
      </c>
      <c r="BG62" s="36">
        <f t="shared" si="14"/>
        <v>53296.130952381</v>
      </c>
      <c r="BH62" s="35">
        <f t="shared" si="12"/>
        <v>0</v>
      </c>
    </row>
    <row r="63" spans="12:60" ht="20.25" customHeight="1">
      <c r="L63" s="67"/>
      <c r="M63" s="50">
        <v>45</v>
      </c>
      <c r="N63" s="36">
        <f t="shared" si="17"/>
        <v>124583.33333333339</v>
      </c>
      <c r="O63" s="36">
        <f t="shared" si="18"/>
        <v>71428.57142857143</v>
      </c>
      <c r="P63" s="36">
        <f t="shared" si="19"/>
        <v>53154.76190476195</v>
      </c>
      <c r="Q63" s="48">
        <f t="shared" si="25"/>
        <v>26785714.28571431</v>
      </c>
      <c r="R63" s="37"/>
      <c r="S63" s="68"/>
      <c r="T63" s="50"/>
      <c r="U63" s="35"/>
      <c r="V63" s="36"/>
      <c r="W63" s="36"/>
      <c r="X63" s="35"/>
      <c r="Y63" s="38"/>
      <c r="AY63" s="44">
        <f t="shared" si="3"/>
        <v>0</v>
      </c>
      <c r="AZ63" s="35">
        <v>45</v>
      </c>
      <c r="BA63" s="39">
        <f t="shared" si="13"/>
        <v>0</v>
      </c>
      <c r="BB63" s="15">
        <f t="shared" si="16"/>
        <v>0</v>
      </c>
      <c r="BC63" s="15">
        <f t="shared" si="24"/>
        <v>0</v>
      </c>
      <c r="BD63" s="36">
        <f t="shared" si="22"/>
        <v>0</v>
      </c>
      <c r="BE63" s="15">
        <f t="shared" si="23"/>
        <v>0</v>
      </c>
      <c r="BF63" s="36">
        <f aca="true" t="shared" si="26" ref="BF63:BG83">O63</f>
        <v>71428.57142857143</v>
      </c>
      <c r="BG63" s="36">
        <f t="shared" si="26"/>
        <v>53154.76190476195</v>
      </c>
      <c r="BH63" s="35">
        <f t="shared" si="12"/>
        <v>0</v>
      </c>
    </row>
    <row r="64" spans="12:60" ht="20.25" customHeight="1">
      <c r="L64" s="67"/>
      <c r="M64" s="50">
        <v>46</v>
      </c>
      <c r="N64" s="36">
        <f t="shared" si="17"/>
        <v>124441.96428571435</v>
      </c>
      <c r="O64" s="36">
        <f t="shared" si="18"/>
        <v>71428.57142857143</v>
      </c>
      <c r="P64" s="36">
        <f t="shared" si="19"/>
        <v>53013.392857142906</v>
      </c>
      <c r="Q64" s="48">
        <f aca="true" t="shared" si="27" ref="Q64:Q73">IF(Q63-O64&lt;0,0,Q63-O64)</f>
        <v>26714285.71428574</v>
      </c>
      <c r="R64" s="37"/>
      <c r="S64" s="68"/>
      <c r="T64" s="50"/>
      <c r="U64" s="35"/>
      <c r="V64" s="36"/>
      <c r="W64" s="36"/>
      <c r="X64" s="35"/>
      <c r="Y64" s="38"/>
      <c r="AY64" s="44">
        <f t="shared" si="3"/>
        <v>7.275957614183426E-12</v>
      </c>
      <c r="AZ64" s="35">
        <v>46</v>
      </c>
      <c r="BA64" s="39">
        <f t="shared" si="13"/>
        <v>0</v>
      </c>
      <c r="BB64" s="15">
        <f t="shared" si="16"/>
        <v>0</v>
      </c>
      <c r="BC64" s="15">
        <f t="shared" si="24"/>
        <v>0</v>
      </c>
      <c r="BD64" s="36">
        <f t="shared" si="22"/>
        <v>0</v>
      </c>
      <c r="BE64" s="15">
        <f t="shared" si="23"/>
        <v>0</v>
      </c>
      <c r="BF64" s="36">
        <f t="shared" si="26"/>
        <v>71428.57142857143</v>
      </c>
      <c r="BG64" s="36">
        <f t="shared" si="26"/>
        <v>53013.392857142906</v>
      </c>
      <c r="BH64" s="35">
        <f t="shared" si="12"/>
        <v>0</v>
      </c>
    </row>
    <row r="65" spans="12:60" ht="20.25" customHeight="1">
      <c r="L65" s="67"/>
      <c r="M65" s="50">
        <v>47</v>
      </c>
      <c r="N65" s="36">
        <f t="shared" si="17"/>
        <v>124300.5952380953</v>
      </c>
      <c r="O65" s="36">
        <f t="shared" si="18"/>
        <v>71428.57142857143</v>
      </c>
      <c r="P65" s="36">
        <f t="shared" si="19"/>
        <v>52872.02380952385</v>
      </c>
      <c r="Q65" s="48">
        <f t="shared" si="27"/>
        <v>26642857.142857168</v>
      </c>
      <c r="R65" s="37"/>
      <c r="S65" s="68"/>
      <c r="T65" s="50"/>
      <c r="U65" s="35"/>
      <c r="V65" s="36"/>
      <c r="W65" s="36"/>
      <c r="X65" s="35"/>
      <c r="Y65" s="38"/>
      <c r="AY65" s="44">
        <f t="shared" si="3"/>
        <v>7.275957614183426E-12</v>
      </c>
      <c r="AZ65" s="35">
        <v>47</v>
      </c>
      <c r="BA65" s="39">
        <f t="shared" si="13"/>
        <v>0</v>
      </c>
      <c r="BB65" s="15">
        <f t="shared" si="16"/>
        <v>0</v>
      </c>
      <c r="BC65" s="15">
        <f t="shared" si="24"/>
        <v>0</v>
      </c>
      <c r="BD65" s="36">
        <f t="shared" si="22"/>
        <v>0</v>
      </c>
      <c r="BE65" s="15">
        <f t="shared" si="23"/>
        <v>0</v>
      </c>
      <c r="BF65" s="36">
        <f t="shared" si="26"/>
        <v>71428.57142857143</v>
      </c>
      <c r="BG65" s="36">
        <f t="shared" si="26"/>
        <v>52872.02380952385</v>
      </c>
      <c r="BH65" s="35">
        <f t="shared" si="12"/>
        <v>0</v>
      </c>
    </row>
    <row r="66" spans="12:60" ht="20.25" customHeight="1">
      <c r="L66" s="67"/>
      <c r="M66" s="50">
        <v>48</v>
      </c>
      <c r="N66" s="36">
        <f t="shared" si="17"/>
        <v>124159.22619047624</v>
      </c>
      <c r="O66" s="36">
        <f t="shared" si="18"/>
        <v>71428.57142857143</v>
      </c>
      <c r="P66" s="36">
        <f t="shared" si="19"/>
        <v>52730.654761904814</v>
      </c>
      <c r="Q66" s="48">
        <f t="shared" si="27"/>
        <v>26571428.571428597</v>
      </c>
      <c r="R66" s="37"/>
      <c r="S66" s="68"/>
      <c r="T66" s="50">
        <v>8</v>
      </c>
      <c r="U66" s="9">
        <f>V66+W66</f>
        <v>0</v>
      </c>
      <c r="V66" s="36">
        <f>IF(T66&gt;$G$8*2,0,$P$9/$G$8/2)</f>
        <v>0</v>
      </c>
      <c r="W66" s="36">
        <f>X60*$G$9/2</f>
        <v>0</v>
      </c>
      <c r="X66" s="48">
        <f>IF(X60-V66&lt;0,0,X60-V66)</f>
        <v>0</v>
      </c>
      <c r="Y66" s="37"/>
      <c r="AY66" s="44">
        <f t="shared" si="3"/>
        <v>-7.275957614183426E-12</v>
      </c>
      <c r="AZ66" s="35">
        <v>48</v>
      </c>
      <c r="BA66" s="39">
        <f t="shared" si="13"/>
        <v>1</v>
      </c>
      <c r="BB66" s="15">
        <f t="shared" si="16"/>
        <v>1000000</v>
      </c>
      <c r="BC66" s="15">
        <f t="shared" si="24"/>
        <v>71428.57142857143</v>
      </c>
      <c r="BD66" s="36">
        <f t="shared" si="22"/>
        <v>928571.4285714285</v>
      </c>
      <c r="BE66" s="15">
        <f t="shared" si="23"/>
        <v>52730.654761904814</v>
      </c>
      <c r="BF66" s="36">
        <f t="shared" si="26"/>
        <v>71428.57142857143</v>
      </c>
      <c r="BG66" s="36">
        <f t="shared" si="26"/>
        <v>52730.654761904814</v>
      </c>
      <c r="BH66" s="35">
        <f t="shared" si="12"/>
        <v>1</v>
      </c>
    </row>
    <row r="67" spans="12:60" ht="20.25" customHeight="1">
      <c r="L67" s="64" t="s">
        <v>41</v>
      </c>
      <c r="M67" s="50">
        <v>49</v>
      </c>
      <c r="N67" s="36">
        <f t="shared" si="17"/>
        <v>124017.8571428572</v>
      </c>
      <c r="O67" s="36">
        <f t="shared" si="18"/>
        <v>71428.57142857143</v>
      </c>
      <c r="P67" s="36">
        <f t="shared" si="19"/>
        <v>52589.28571428577</v>
      </c>
      <c r="Q67" s="48">
        <f t="shared" si="27"/>
        <v>26500000.000000026</v>
      </c>
      <c r="R67" s="37"/>
      <c r="S67" s="65" t="s">
        <v>41</v>
      </c>
      <c r="T67" s="50"/>
      <c r="U67" s="35"/>
      <c r="V67" s="36"/>
      <c r="W67" s="36"/>
      <c r="X67" s="35"/>
      <c r="Y67" s="38"/>
      <c r="AY67" s="44">
        <f t="shared" si="3"/>
        <v>0</v>
      </c>
      <c r="AZ67" s="35">
        <v>49</v>
      </c>
      <c r="BA67" s="39">
        <f t="shared" si="13"/>
        <v>0</v>
      </c>
      <c r="BB67" s="15">
        <f t="shared" si="16"/>
        <v>928571.4285714285</v>
      </c>
      <c r="BC67" s="15">
        <f t="shared" si="24"/>
        <v>71428.57142857143</v>
      </c>
      <c r="BD67" s="36">
        <f t="shared" si="22"/>
        <v>857142.857142857</v>
      </c>
      <c r="BE67" s="15">
        <f t="shared" si="23"/>
        <v>52589.28571428577</v>
      </c>
      <c r="BF67" s="36">
        <f t="shared" si="26"/>
        <v>71428.57142857143</v>
      </c>
      <c r="BG67" s="36">
        <f t="shared" si="26"/>
        <v>52589.28571428577</v>
      </c>
      <c r="BH67" s="35">
        <f t="shared" si="12"/>
        <v>1</v>
      </c>
    </row>
    <row r="68" spans="12:60" ht="20.25" customHeight="1">
      <c r="L68" s="64"/>
      <c r="M68" s="50">
        <v>50</v>
      </c>
      <c r="N68" s="36">
        <f t="shared" si="17"/>
        <v>123876.48809523815</v>
      </c>
      <c r="O68" s="36">
        <f t="shared" si="18"/>
        <v>71428.57142857143</v>
      </c>
      <c r="P68" s="36">
        <f t="shared" si="19"/>
        <v>52447.916666666715</v>
      </c>
      <c r="Q68" s="48">
        <f t="shared" si="27"/>
        <v>26428571.428571455</v>
      </c>
      <c r="R68" s="37"/>
      <c r="S68" s="65"/>
      <c r="T68" s="50"/>
      <c r="U68" s="35"/>
      <c r="V68" s="36"/>
      <c r="W68" s="36"/>
      <c r="X68" s="35"/>
      <c r="Y68" s="38"/>
      <c r="AY68" s="44">
        <f t="shared" si="3"/>
        <v>0</v>
      </c>
      <c r="AZ68" s="35">
        <v>50</v>
      </c>
      <c r="BA68" s="39">
        <f t="shared" si="13"/>
        <v>0</v>
      </c>
      <c r="BB68" s="15">
        <f t="shared" si="16"/>
        <v>857142.857142857</v>
      </c>
      <c r="BC68" s="15">
        <f t="shared" si="24"/>
        <v>71428.57142857143</v>
      </c>
      <c r="BD68" s="36">
        <f t="shared" si="22"/>
        <v>785714.2857142856</v>
      </c>
      <c r="BE68" s="15">
        <f t="shared" si="23"/>
        <v>52447.916666666715</v>
      </c>
      <c r="BF68" s="36">
        <f t="shared" si="26"/>
        <v>71428.57142857143</v>
      </c>
      <c r="BG68" s="36">
        <f t="shared" si="26"/>
        <v>52447.916666666715</v>
      </c>
      <c r="BH68" s="35">
        <f t="shared" si="12"/>
        <v>1</v>
      </c>
    </row>
    <row r="69" spans="12:60" ht="20.25" customHeight="1">
      <c r="L69" s="64"/>
      <c r="M69" s="50">
        <v>51</v>
      </c>
      <c r="N69" s="36">
        <f t="shared" si="17"/>
        <v>123735.11904761911</v>
      </c>
      <c r="O69" s="36">
        <f t="shared" si="18"/>
        <v>71428.57142857143</v>
      </c>
      <c r="P69" s="36">
        <f t="shared" si="19"/>
        <v>52306.54761904767</v>
      </c>
      <c r="Q69" s="48">
        <f t="shared" si="27"/>
        <v>26357142.857142884</v>
      </c>
      <c r="R69" s="37"/>
      <c r="S69" s="65"/>
      <c r="T69" s="50"/>
      <c r="U69" s="35"/>
      <c r="V69" s="36"/>
      <c r="W69" s="36"/>
      <c r="X69" s="35"/>
      <c r="Y69" s="38"/>
      <c r="AY69" s="44">
        <f t="shared" si="3"/>
        <v>7.275957614183426E-12</v>
      </c>
      <c r="AZ69" s="35">
        <v>51</v>
      </c>
      <c r="BA69" s="39">
        <f t="shared" si="13"/>
        <v>0</v>
      </c>
      <c r="BB69" s="15">
        <f t="shared" si="16"/>
        <v>785714.2857142856</v>
      </c>
      <c r="BC69" s="15">
        <f t="shared" si="24"/>
        <v>71428.57142857143</v>
      </c>
      <c r="BD69" s="36">
        <f t="shared" si="22"/>
        <v>714285.7142857141</v>
      </c>
      <c r="BE69" s="15">
        <f t="shared" si="23"/>
        <v>52306.54761904767</v>
      </c>
      <c r="BF69" s="36">
        <f t="shared" si="26"/>
        <v>71428.57142857143</v>
      </c>
      <c r="BG69" s="36">
        <f t="shared" si="26"/>
        <v>52306.54761904767</v>
      </c>
      <c r="BH69" s="35">
        <f t="shared" si="12"/>
        <v>1</v>
      </c>
    </row>
    <row r="70" spans="12:60" ht="20.25" customHeight="1">
      <c r="L70" s="64"/>
      <c r="M70" s="50">
        <v>52</v>
      </c>
      <c r="N70" s="36">
        <f t="shared" si="17"/>
        <v>123593.75000000006</v>
      </c>
      <c r="O70" s="36">
        <f t="shared" si="18"/>
        <v>71428.57142857143</v>
      </c>
      <c r="P70" s="36">
        <f t="shared" si="19"/>
        <v>52165.17857142863</v>
      </c>
      <c r="Q70" s="48">
        <f t="shared" si="27"/>
        <v>26285714.285714313</v>
      </c>
      <c r="R70" s="37"/>
      <c r="S70" s="65"/>
      <c r="T70" s="50"/>
      <c r="U70" s="35"/>
      <c r="V70" s="36"/>
      <c r="W70" s="36"/>
      <c r="X70" s="35"/>
      <c r="Y70" s="38"/>
      <c r="AY70" s="44">
        <f t="shared" si="3"/>
        <v>-7.275957614183426E-12</v>
      </c>
      <c r="AZ70" s="35">
        <v>52</v>
      </c>
      <c r="BA70" s="39">
        <f t="shared" si="13"/>
        <v>0</v>
      </c>
      <c r="BB70" s="15">
        <f t="shared" si="16"/>
        <v>714285.7142857141</v>
      </c>
      <c r="BC70" s="15">
        <f t="shared" si="24"/>
        <v>71428.57142857143</v>
      </c>
      <c r="BD70" s="36">
        <f t="shared" si="22"/>
        <v>642857.1428571426</v>
      </c>
      <c r="BE70" s="15">
        <f t="shared" si="23"/>
        <v>52165.17857142863</v>
      </c>
      <c r="BF70" s="36">
        <f t="shared" si="26"/>
        <v>71428.57142857143</v>
      </c>
      <c r="BG70" s="36">
        <f t="shared" si="26"/>
        <v>52165.17857142863</v>
      </c>
      <c r="BH70" s="35">
        <f t="shared" si="12"/>
        <v>1</v>
      </c>
    </row>
    <row r="71" spans="12:60" ht="20.25" customHeight="1">
      <c r="L71" s="64"/>
      <c r="M71" s="50">
        <v>53</v>
      </c>
      <c r="N71" s="36">
        <f t="shared" si="17"/>
        <v>123452.380952381</v>
      </c>
      <c r="O71" s="36">
        <f t="shared" si="18"/>
        <v>71428.57142857143</v>
      </c>
      <c r="P71" s="36">
        <f t="shared" si="19"/>
        <v>52023.80952380958</v>
      </c>
      <c r="Q71" s="48">
        <f t="shared" si="27"/>
        <v>26214285.714285742</v>
      </c>
      <c r="R71" s="37"/>
      <c r="S71" s="65"/>
      <c r="T71" s="50"/>
      <c r="U71" s="35"/>
      <c r="V71" s="36"/>
      <c r="W71" s="36"/>
      <c r="X71" s="35"/>
      <c r="Y71" s="38"/>
      <c r="AY71" s="44">
        <f t="shared" si="3"/>
        <v>-7.275957614183426E-12</v>
      </c>
      <c r="AZ71" s="35">
        <v>53</v>
      </c>
      <c r="BA71" s="39">
        <f t="shared" si="13"/>
        <v>0</v>
      </c>
      <c r="BB71" s="15">
        <f t="shared" si="16"/>
        <v>642857.1428571426</v>
      </c>
      <c r="BC71" s="15">
        <f t="shared" si="24"/>
        <v>71428.57142857143</v>
      </c>
      <c r="BD71" s="36">
        <f t="shared" si="22"/>
        <v>571428.5714285711</v>
      </c>
      <c r="BE71" s="15">
        <f t="shared" si="23"/>
        <v>52023.80952380958</v>
      </c>
      <c r="BF71" s="36">
        <f t="shared" si="26"/>
        <v>71428.57142857143</v>
      </c>
      <c r="BG71" s="36">
        <f t="shared" si="26"/>
        <v>52023.80952380958</v>
      </c>
      <c r="BH71" s="35">
        <f t="shared" si="12"/>
        <v>1</v>
      </c>
    </row>
    <row r="72" spans="12:60" ht="20.25" customHeight="1">
      <c r="L72" s="64"/>
      <c r="M72" s="50">
        <v>54</v>
      </c>
      <c r="N72" s="36">
        <f t="shared" si="17"/>
        <v>123311.01190476197</v>
      </c>
      <c r="O72" s="36">
        <f t="shared" si="18"/>
        <v>71428.57142857143</v>
      </c>
      <c r="P72" s="36">
        <f t="shared" si="19"/>
        <v>51882.44047619053</v>
      </c>
      <c r="Q72" s="48">
        <f t="shared" si="27"/>
        <v>26142857.14285717</v>
      </c>
      <c r="R72" s="37"/>
      <c r="S72" s="65"/>
      <c r="T72" s="50">
        <v>9</v>
      </c>
      <c r="U72" s="9">
        <f>V72+W72</f>
        <v>0</v>
      </c>
      <c r="V72" s="36">
        <f>IF(T72&gt;$G$8*2,0,$P$9/$G$8/2)</f>
        <v>0</v>
      </c>
      <c r="W72" s="36">
        <f>X66*$G$9/2</f>
        <v>0</v>
      </c>
      <c r="X72" s="48">
        <f>IF(X66-V72&lt;0,0,X66-V72)</f>
        <v>0</v>
      </c>
      <c r="Y72" s="37"/>
      <c r="AY72" s="44">
        <f t="shared" si="3"/>
        <v>0</v>
      </c>
      <c r="AZ72" s="35">
        <v>54</v>
      </c>
      <c r="BA72" s="39">
        <f t="shared" si="13"/>
        <v>0</v>
      </c>
      <c r="BB72" s="15">
        <f t="shared" si="16"/>
        <v>571428.5714285711</v>
      </c>
      <c r="BC72" s="15">
        <f t="shared" si="24"/>
        <v>71428.57142857143</v>
      </c>
      <c r="BD72" s="36">
        <f t="shared" si="22"/>
        <v>499999.9999999997</v>
      </c>
      <c r="BE72" s="15">
        <f t="shared" si="23"/>
        <v>51882.44047619053</v>
      </c>
      <c r="BF72" s="36">
        <f t="shared" si="26"/>
        <v>71428.57142857143</v>
      </c>
      <c r="BG72" s="36">
        <f t="shared" si="26"/>
        <v>51882.44047619053</v>
      </c>
      <c r="BH72" s="35">
        <f t="shared" si="12"/>
        <v>1</v>
      </c>
    </row>
    <row r="73" spans="12:60" ht="20.25" customHeight="1">
      <c r="L73" s="64"/>
      <c r="M73" s="50">
        <v>55</v>
      </c>
      <c r="N73" s="36">
        <f t="shared" si="17"/>
        <v>123169.64285714293</v>
      </c>
      <c r="O73" s="36">
        <f t="shared" si="18"/>
        <v>71428.57142857143</v>
      </c>
      <c r="P73" s="36">
        <f t="shared" si="19"/>
        <v>51741.071428571486</v>
      </c>
      <c r="Q73" s="48">
        <f t="shared" si="27"/>
        <v>26071428.5714286</v>
      </c>
      <c r="R73" s="37"/>
      <c r="S73" s="65"/>
      <c r="T73" s="50"/>
      <c r="U73" s="35"/>
      <c r="V73" s="36"/>
      <c r="W73" s="36"/>
      <c r="X73" s="35"/>
      <c r="Y73" s="38"/>
      <c r="AY73" s="44">
        <f t="shared" si="3"/>
        <v>7.275957614183426E-12</v>
      </c>
      <c r="AZ73" s="35">
        <v>55</v>
      </c>
      <c r="BA73" s="39">
        <f t="shared" si="13"/>
        <v>0</v>
      </c>
      <c r="BB73" s="15">
        <f t="shared" si="16"/>
        <v>499999.9999999997</v>
      </c>
      <c r="BC73" s="15">
        <f t="shared" si="24"/>
        <v>71428.57142857143</v>
      </c>
      <c r="BD73" s="36">
        <f t="shared" si="22"/>
        <v>428571.4285714283</v>
      </c>
      <c r="BE73" s="15">
        <f t="shared" si="23"/>
        <v>51741.071428571486</v>
      </c>
      <c r="BF73" s="36">
        <f t="shared" si="26"/>
        <v>71428.57142857143</v>
      </c>
      <c r="BG73" s="36">
        <f t="shared" si="26"/>
        <v>51741.071428571486</v>
      </c>
      <c r="BH73" s="35">
        <f t="shared" si="12"/>
        <v>1</v>
      </c>
    </row>
    <row r="74" spans="12:60" ht="20.25" customHeight="1">
      <c r="L74" s="64"/>
      <c r="M74" s="50">
        <v>56</v>
      </c>
      <c r="N74" s="36">
        <f t="shared" si="17"/>
        <v>123028.27380952387</v>
      </c>
      <c r="O74" s="36">
        <f t="shared" si="18"/>
        <v>71428.57142857143</v>
      </c>
      <c r="P74" s="36">
        <f t="shared" si="19"/>
        <v>51599.70238095243</v>
      </c>
      <c r="Q74" s="48">
        <f aca="true" t="shared" si="28" ref="Q74:Q137">IF(Q73-O74&lt;0,0,Q73-O74)</f>
        <v>26000000.00000003</v>
      </c>
      <c r="R74" s="37"/>
      <c r="S74" s="65"/>
      <c r="T74" s="50"/>
      <c r="U74" s="35"/>
      <c r="V74" s="36"/>
      <c r="W74" s="36"/>
      <c r="X74" s="35"/>
      <c r="Y74" s="38"/>
      <c r="AY74" s="44">
        <f t="shared" si="3"/>
        <v>7.275957614183426E-12</v>
      </c>
      <c r="AZ74" s="35">
        <v>56</v>
      </c>
      <c r="BA74" s="39">
        <f t="shared" si="13"/>
        <v>0</v>
      </c>
      <c r="BB74" s="15">
        <f t="shared" si="16"/>
        <v>428571.4285714283</v>
      </c>
      <c r="BC74" s="15">
        <f t="shared" si="24"/>
        <v>71428.57142857143</v>
      </c>
      <c r="BD74" s="36">
        <f t="shared" si="22"/>
        <v>357142.85714285687</v>
      </c>
      <c r="BE74" s="15">
        <f t="shared" si="23"/>
        <v>51599.70238095243</v>
      </c>
      <c r="BF74" s="36">
        <f t="shared" si="26"/>
        <v>71428.57142857143</v>
      </c>
      <c r="BG74" s="36">
        <f t="shared" si="26"/>
        <v>51599.70238095243</v>
      </c>
      <c r="BH74" s="35">
        <f t="shared" si="12"/>
        <v>1</v>
      </c>
    </row>
    <row r="75" spans="12:60" ht="20.25" customHeight="1">
      <c r="L75" s="64"/>
      <c r="M75" s="50">
        <v>57</v>
      </c>
      <c r="N75" s="36">
        <f t="shared" si="17"/>
        <v>122886.90476190482</v>
      </c>
      <c r="O75" s="36">
        <f t="shared" si="18"/>
        <v>71428.57142857143</v>
      </c>
      <c r="P75" s="36">
        <f t="shared" si="19"/>
        <v>51458.333333333394</v>
      </c>
      <c r="Q75" s="48">
        <f t="shared" si="28"/>
        <v>25928571.42857146</v>
      </c>
      <c r="R75" s="37"/>
      <c r="S75" s="65"/>
      <c r="T75" s="50"/>
      <c r="U75" s="35"/>
      <c r="V75" s="36"/>
      <c r="W75" s="36"/>
      <c r="X75" s="35"/>
      <c r="Y75" s="38"/>
      <c r="AY75" s="44">
        <f t="shared" si="3"/>
        <v>-7.275957614183426E-12</v>
      </c>
      <c r="AZ75" s="35">
        <v>57</v>
      </c>
      <c r="BA75" s="39">
        <f t="shared" si="13"/>
        <v>0</v>
      </c>
      <c r="BB75" s="15">
        <f t="shared" si="16"/>
        <v>357142.85714285687</v>
      </c>
      <c r="BC75" s="15">
        <f t="shared" si="24"/>
        <v>71428.57142857143</v>
      </c>
      <c r="BD75" s="36">
        <f t="shared" si="22"/>
        <v>285714.28571428545</v>
      </c>
      <c r="BE75" s="15">
        <f t="shared" si="23"/>
        <v>51458.333333333394</v>
      </c>
      <c r="BF75" s="36">
        <f t="shared" si="26"/>
        <v>71428.57142857143</v>
      </c>
      <c r="BG75" s="36">
        <f t="shared" si="26"/>
        <v>51458.333333333394</v>
      </c>
      <c r="BH75" s="35">
        <f t="shared" si="12"/>
        <v>1</v>
      </c>
    </row>
    <row r="76" spans="12:60" ht="20.25" customHeight="1">
      <c r="L76" s="64"/>
      <c r="M76" s="50">
        <v>58</v>
      </c>
      <c r="N76" s="36">
        <f t="shared" si="17"/>
        <v>122745.53571428578</v>
      </c>
      <c r="O76" s="36">
        <f t="shared" si="18"/>
        <v>71428.57142857143</v>
      </c>
      <c r="P76" s="36">
        <f t="shared" si="19"/>
        <v>51316.96428571435</v>
      </c>
      <c r="Q76" s="48">
        <f t="shared" si="28"/>
        <v>25857142.857142888</v>
      </c>
      <c r="R76" s="37"/>
      <c r="S76" s="65"/>
      <c r="T76" s="50"/>
      <c r="U76" s="35"/>
      <c r="V76" s="36"/>
      <c r="W76" s="36"/>
      <c r="X76" s="35"/>
      <c r="Y76" s="38"/>
      <c r="AY76" s="44">
        <f t="shared" si="3"/>
        <v>0</v>
      </c>
      <c r="AZ76" s="35">
        <v>58</v>
      </c>
      <c r="BA76" s="39">
        <f t="shared" si="13"/>
        <v>0</v>
      </c>
      <c r="BB76" s="15">
        <f t="shared" si="16"/>
        <v>285714.28571428545</v>
      </c>
      <c r="BC76" s="15">
        <f t="shared" si="24"/>
        <v>71428.57142857143</v>
      </c>
      <c r="BD76" s="36">
        <f t="shared" si="22"/>
        <v>214285.71428571403</v>
      </c>
      <c r="BE76" s="15">
        <f t="shared" si="23"/>
        <v>51316.96428571435</v>
      </c>
      <c r="BF76" s="36">
        <f t="shared" si="26"/>
        <v>71428.57142857143</v>
      </c>
      <c r="BG76" s="36">
        <f t="shared" si="26"/>
        <v>51316.96428571435</v>
      </c>
      <c r="BH76" s="35">
        <f t="shared" si="12"/>
        <v>1</v>
      </c>
    </row>
    <row r="77" spans="12:60" ht="20.25" customHeight="1">
      <c r="L77" s="64"/>
      <c r="M77" s="50">
        <v>59</v>
      </c>
      <c r="N77" s="36">
        <f t="shared" si="17"/>
        <v>122604.16666666674</v>
      </c>
      <c r="O77" s="36">
        <f t="shared" si="18"/>
        <v>71428.57142857143</v>
      </c>
      <c r="P77" s="36">
        <f t="shared" si="19"/>
        <v>51175.5952380953</v>
      </c>
      <c r="Q77" s="48">
        <f t="shared" si="28"/>
        <v>25785714.285714317</v>
      </c>
      <c r="R77" s="37"/>
      <c r="S77" s="65"/>
      <c r="T77" s="50"/>
      <c r="U77" s="35"/>
      <c r="V77" s="36"/>
      <c r="W77" s="36"/>
      <c r="X77" s="35"/>
      <c r="Y77" s="38"/>
      <c r="AY77" s="44">
        <f t="shared" si="3"/>
        <v>7.275957614183426E-12</v>
      </c>
      <c r="AZ77" s="35">
        <v>59</v>
      </c>
      <c r="BA77" s="39">
        <f t="shared" si="13"/>
        <v>0</v>
      </c>
      <c r="BB77" s="15">
        <f t="shared" si="16"/>
        <v>214285.71428571403</v>
      </c>
      <c r="BC77" s="15">
        <f t="shared" si="24"/>
        <v>71428.57142857143</v>
      </c>
      <c r="BD77" s="36">
        <f t="shared" si="22"/>
        <v>142857.1428571426</v>
      </c>
      <c r="BE77" s="15">
        <f t="shared" si="23"/>
        <v>51175.5952380953</v>
      </c>
      <c r="BF77" s="36">
        <f t="shared" si="26"/>
        <v>71428.57142857143</v>
      </c>
      <c r="BG77" s="36">
        <f t="shared" si="26"/>
        <v>51175.5952380953</v>
      </c>
      <c r="BH77" s="35">
        <f t="shared" si="12"/>
        <v>1</v>
      </c>
    </row>
    <row r="78" spans="12:60" ht="20.25" customHeight="1">
      <c r="L78" s="64"/>
      <c r="M78" s="50">
        <v>60</v>
      </c>
      <c r="N78" s="36">
        <f t="shared" si="17"/>
        <v>122462.79761904769</v>
      </c>
      <c r="O78" s="36">
        <f t="shared" si="18"/>
        <v>71428.57142857143</v>
      </c>
      <c r="P78" s="36">
        <f t="shared" si="19"/>
        <v>51034.22619047625</v>
      </c>
      <c r="Q78" s="48">
        <f t="shared" si="28"/>
        <v>25714285.714285746</v>
      </c>
      <c r="R78" s="37"/>
      <c r="S78" s="65"/>
      <c r="T78" s="50">
        <v>10</v>
      </c>
      <c r="U78" s="9">
        <f>V78+W78</f>
        <v>0</v>
      </c>
      <c r="V78" s="36">
        <f>IF(T78&gt;$G$8*2,0,$P$9/$G$8/2)</f>
        <v>0</v>
      </c>
      <c r="W78" s="36">
        <f>X72*$G$9/2</f>
        <v>0</v>
      </c>
      <c r="X78" s="48">
        <f>IF(X72-V78&lt;0,0,X72-V78)</f>
        <v>0</v>
      </c>
      <c r="Y78" s="37"/>
      <c r="AY78" s="44">
        <f t="shared" si="3"/>
        <v>7.275957614183426E-12</v>
      </c>
      <c r="AZ78" s="35">
        <v>60</v>
      </c>
      <c r="BA78" s="39">
        <f t="shared" si="13"/>
        <v>0</v>
      </c>
      <c r="BB78" s="15">
        <f t="shared" si="16"/>
        <v>142857.1428571426</v>
      </c>
      <c r="BC78" s="15">
        <f t="shared" si="24"/>
        <v>71428.57142857143</v>
      </c>
      <c r="BD78" s="36">
        <f t="shared" si="22"/>
        <v>71428.57142857117</v>
      </c>
      <c r="BE78" s="15">
        <f t="shared" si="23"/>
        <v>51034.22619047625</v>
      </c>
      <c r="BF78" s="36">
        <f t="shared" si="26"/>
        <v>71428.57142857143</v>
      </c>
      <c r="BG78" s="36">
        <f t="shared" si="26"/>
        <v>51034.22619047625</v>
      </c>
      <c r="BH78" s="35">
        <f t="shared" si="12"/>
        <v>1</v>
      </c>
    </row>
    <row r="79" spans="12:60" ht="20.25" customHeight="1">
      <c r="L79" s="67" t="s">
        <v>42</v>
      </c>
      <c r="M79" s="50">
        <v>61</v>
      </c>
      <c r="N79" s="36">
        <f t="shared" si="17"/>
        <v>122321.42857142864</v>
      </c>
      <c r="O79" s="36">
        <f t="shared" si="18"/>
        <v>71428.57142857143</v>
      </c>
      <c r="P79" s="36">
        <f t="shared" si="19"/>
        <v>50892.85714285721</v>
      </c>
      <c r="Q79" s="48">
        <f t="shared" si="28"/>
        <v>25642857.142857175</v>
      </c>
      <c r="R79" s="37"/>
      <c r="S79" s="68" t="s">
        <v>42</v>
      </c>
      <c r="T79" s="50"/>
      <c r="U79" s="35"/>
      <c r="V79" s="36"/>
      <c r="W79" s="36"/>
      <c r="X79" s="35"/>
      <c r="Y79" s="38"/>
      <c r="AY79" s="44">
        <f t="shared" si="3"/>
        <v>-7.275957614183426E-12</v>
      </c>
      <c r="AZ79" s="35">
        <v>61</v>
      </c>
      <c r="BA79" s="39">
        <f t="shared" si="13"/>
        <v>0</v>
      </c>
      <c r="BB79" s="15">
        <f t="shared" si="16"/>
        <v>71428.57142857117</v>
      </c>
      <c r="BC79" s="15">
        <f t="shared" si="24"/>
        <v>71428.57142857143</v>
      </c>
      <c r="BD79" s="36">
        <f t="shared" si="22"/>
        <v>-2.6193447411060333E-10</v>
      </c>
      <c r="BE79" s="15">
        <f t="shared" si="23"/>
        <v>50892.85714285721</v>
      </c>
      <c r="BF79" s="36">
        <f t="shared" si="26"/>
        <v>71428.57142857143</v>
      </c>
      <c r="BG79" s="36">
        <f t="shared" si="26"/>
        <v>50892.85714285721</v>
      </c>
      <c r="BH79" s="35">
        <f t="shared" si="12"/>
        <v>1</v>
      </c>
    </row>
    <row r="80" spans="12:60" ht="20.25" customHeight="1">
      <c r="L80" s="67"/>
      <c r="M80" s="50">
        <v>62</v>
      </c>
      <c r="N80" s="36">
        <f t="shared" si="17"/>
        <v>122180.0595238096</v>
      </c>
      <c r="O80" s="36">
        <f t="shared" si="18"/>
        <v>71428.57142857143</v>
      </c>
      <c r="P80" s="36">
        <f t="shared" si="19"/>
        <v>50751.488095238165</v>
      </c>
      <c r="Q80" s="48">
        <f t="shared" si="28"/>
        <v>25571428.571428604</v>
      </c>
      <c r="R80" s="37"/>
      <c r="S80" s="68"/>
      <c r="T80" s="50"/>
      <c r="U80" s="35"/>
      <c r="V80" s="36"/>
      <c r="W80" s="36"/>
      <c r="X80" s="35"/>
      <c r="Y80" s="38"/>
      <c r="AY80" s="44">
        <f t="shared" si="3"/>
        <v>0</v>
      </c>
      <c r="AZ80" s="35">
        <v>62</v>
      </c>
      <c r="BA80" s="39">
        <f t="shared" si="13"/>
        <v>0</v>
      </c>
      <c r="BB80" s="15">
        <f t="shared" si="16"/>
        <v>-2.6193447411060333E-10</v>
      </c>
      <c r="BC80" s="15">
        <f t="shared" si="24"/>
        <v>0</v>
      </c>
      <c r="BD80" s="36">
        <f t="shared" si="22"/>
        <v>-2.6193447411060333E-10</v>
      </c>
      <c r="BE80" s="15">
        <f t="shared" si="23"/>
        <v>0</v>
      </c>
      <c r="BF80" s="36">
        <f t="shared" si="26"/>
        <v>71428.57142857143</v>
      </c>
      <c r="BG80" s="36">
        <f t="shared" si="26"/>
        <v>50751.488095238165</v>
      </c>
      <c r="BH80" s="35">
        <f t="shared" si="12"/>
        <v>0</v>
      </c>
    </row>
    <row r="81" spans="12:60" ht="20.25" customHeight="1">
      <c r="L81" s="67"/>
      <c r="M81" s="50">
        <v>63</v>
      </c>
      <c r="N81" s="36">
        <f t="shared" si="17"/>
        <v>122038.69047619055</v>
      </c>
      <c r="O81" s="36">
        <f t="shared" si="18"/>
        <v>71428.57142857143</v>
      </c>
      <c r="P81" s="36">
        <f t="shared" si="19"/>
        <v>50610.11904761911</v>
      </c>
      <c r="Q81" s="48">
        <f t="shared" si="28"/>
        <v>25500000.000000034</v>
      </c>
      <c r="R81" s="37"/>
      <c r="S81" s="68"/>
      <c r="T81" s="50"/>
      <c r="U81" s="35"/>
      <c r="V81" s="36"/>
      <c r="W81" s="36"/>
      <c r="X81" s="35"/>
      <c r="Y81" s="38"/>
      <c r="AY81" s="44">
        <f t="shared" si="3"/>
        <v>0</v>
      </c>
      <c r="AZ81" s="35">
        <v>63</v>
      </c>
      <c r="BA81" s="39">
        <f t="shared" si="13"/>
        <v>0</v>
      </c>
      <c r="BB81" s="15">
        <f t="shared" si="16"/>
        <v>0</v>
      </c>
      <c r="BC81" s="15">
        <f t="shared" si="24"/>
        <v>0</v>
      </c>
      <c r="BD81" s="36">
        <f t="shared" si="22"/>
        <v>0</v>
      </c>
      <c r="BE81" s="15">
        <f t="shared" si="23"/>
        <v>0</v>
      </c>
      <c r="BF81" s="36">
        <f t="shared" si="26"/>
        <v>71428.57142857143</v>
      </c>
      <c r="BG81" s="36">
        <f t="shared" si="26"/>
        <v>50610.11904761911</v>
      </c>
      <c r="BH81" s="35">
        <f t="shared" si="12"/>
        <v>0</v>
      </c>
    </row>
    <row r="82" spans="12:60" ht="20.25" customHeight="1">
      <c r="L82" s="67"/>
      <c r="M82" s="50">
        <v>64</v>
      </c>
      <c r="N82" s="36">
        <f t="shared" si="17"/>
        <v>121897.32142857151</v>
      </c>
      <c r="O82" s="36">
        <f t="shared" si="18"/>
        <v>71428.57142857143</v>
      </c>
      <c r="P82" s="36">
        <f t="shared" si="19"/>
        <v>50468.750000000065</v>
      </c>
      <c r="Q82" s="48">
        <f t="shared" si="28"/>
        <v>25428571.428571463</v>
      </c>
      <c r="R82" s="37"/>
      <c r="S82" s="68"/>
      <c r="T82" s="50"/>
      <c r="U82" s="35"/>
      <c r="V82" s="36"/>
      <c r="W82" s="36"/>
      <c r="X82" s="35"/>
      <c r="Y82" s="38"/>
      <c r="AY82" s="44">
        <f t="shared" si="3"/>
        <v>7.275957614183426E-12</v>
      </c>
      <c r="AZ82" s="35">
        <v>64</v>
      </c>
      <c r="BA82" s="39">
        <f t="shared" si="13"/>
        <v>0</v>
      </c>
      <c r="BB82" s="15">
        <f t="shared" si="16"/>
        <v>0</v>
      </c>
      <c r="BC82" s="15">
        <f t="shared" si="24"/>
        <v>0</v>
      </c>
      <c r="BD82" s="36">
        <f t="shared" si="22"/>
        <v>0</v>
      </c>
      <c r="BE82" s="15">
        <f t="shared" si="23"/>
        <v>0</v>
      </c>
      <c r="BF82" s="36">
        <f t="shared" si="26"/>
        <v>71428.57142857143</v>
      </c>
      <c r="BG82" s="36">
        <f t="shared" si="26"/>
        <v>50468.750000000065</v>
      </c>
      <c r="BH82" s="35">
        <f t="shared" si="12"/>
        <v>0</v>
      </c>
    </row>
    <row r="83" spans="12:60" ht="20.25" customHeight="1">
      <c r="L83" s="67"/>
      <c r="M83" s="50">
        <v>65</v>
      </c>
      <c r="N83" s="36">
        <f t="shared" si="17"/>
        <v>121755.95238095245</v>
      </c>
      <c r="O83" s="36">
        <f t="shared" si="18"/>
        <v>71428.57142857143</v>
      </c>
      <c r="P83" s="36">
        <f t="shared" si="19"/>
        <v>50327.38095238103</v>
      </c>
      <c r="Q83" s="48">
        <f t="shared" si="28"/>
        <v>25357142.85714289</v>
      </c>
      <c r="R83" s="37"/>
      <c r="S83" s="68"/>
      <c r="T83" s="50"/>
      <c r="U83" s="35"/>
      <c r="V83" s="36"/>
      <c r="W83" s="36"/>
      <c r="X83" s="35"/>
      <c r="Y83" s="38"/>
      <c r="AY83" s="44">
        <f aca="true" t="shared" si="29" ref="AY83:AY146">N83-O83-P83+U83-V83-W83</f>
        <v>-7.275957614183426E-12</v>
      </c>
      <c r="AZ83" s="35">
        <v>65</v>
      </c>
      <c r="BA83" s="39">
        <f t="shared" si="13"/>
        <v>0</v>
      </c>
      <c r="BB83" s="15">
        <f t="shared" si="16"/>
        <v>0</v>
      </c>
      <c r="BC83" s="15">
        <f t="shared" si="24"/>
        <v>0</v>
      </c>
      <c r="BD83" s="36">
        <f t="shared" si="22"/>
        <v>0</v>
      </c>
      <c r="BE83" s="15">
        <f t="shared" si="23"/>
        <v>0</v>
      </c>
      <c r="BF83" s="36">
        <f t="shared" si="26"/>
        <v>71428.57142857143</v>
      </c>
      <c r="BG83" s="36">
        <f>P83</f>
        <v>50327.38095238103</v>
      </c>
      <c r="BH83" s="35">
        <f t="shared" si="12"/>
        <v>0</v>
      </c>
    </row>
    <row r="84" spans="12:60" ht="20.25" customHeight="1">
      <c r="L84" s="67"/>
      <c r="M84" s="50">
        <v>66</v>
      </c>
      <c r="N84" s="36">
        <f t="shared" si="17"/>
        <v>121614.5833333334</v>
      </c>
      <c r="O84" s="36">
        <f t="shared" si="18"/>
        <v>71428.57142857143</v>
      </c>
      <c r="P84" s="36">
        <f t="shared" si="19"/>
        <v>50186.011904761974</v>
      </c>
      <c r="Q84" s="48">
        <f t="shared" si="28"/>
        <v>25285714.28571432</v>
      </c>
      <c r="R84" s="37"/>
      <c r="S84" s="68"/>
      <c r="T84" s="50">
        <v>11</v>
      </c>
      <c r="U84" s="9">
        <f>V84+W84</f>
        <v>0</v>
      </c>
      <c r="V84" s="36">
        <f>IF(T84&gt;$G$8*2,0,$P$9/$G$8/2)</f>
        <v>0</v>
      </c>
      <c r="W84" s="36">
        <f>X78*$G$9/2</f>
        <v>0</v>
      </c>
      <c r="X84" s="48">
        <f>IF(X78-V84&lt;0,0,X78-V84)</f>
        <v>0</v>
      </c>
      <c r="Y84" s="37"/>
      <c r="AY84" s="44">
        <f t="shared" si="29"/>
        <v>-7.275957614183426E-12</v>
      </c>
      <c r="AZ84" s="35">
        <v>66</v>
      </c>
      <c r="BA84" s="39">
        <f t="shared" si="13"/>
        <v>0</v>
      </c>
      <c r="BB84" s="15">
        <f t="shared" si="16"/>
        <v>0</v>
      </c>
      <c r="BC84" s="15">
        <f t="shared" si="24"/>
        <v>0</v>
      </c>
      <c r="BD84" s="36">
        <f t="shared" si="22"/>
        <v>0</v>
      </c>
      <c r="BE84" s="15">
        <f t="shared" si="23"/>
        <v>0</v>
      </c>
      <c r="BF84" s="36">
        <f aca="true" t="shared" si="30" ref="BF84:BG147">O84</f>
        <v>71428.57142857143</v>
      </c>
      <c r="BG84" s="36">
        <f t="shared" si="30"/>
        <v>50186.011904761974</v>
      </c>
      <c r="BH84" s="35">
        <f t="shared" si="12"/>
        <v>0</v>
      </c>
    </row>
    <row r="85" spans="12:60" ht="20.25" customHeight="1">
      <c r="L85" s="67"/>
      <c r="M85" s="50">
        <v>67</v>
      </c>
      <c r="N85" s="36">
        <f t="shared" si="17"/>
        <v>121473.21428571436</v>
      </c>
      <c r="O85" s="36">
        <f t="shared" si="18"/>
        <v>71428.57142857143</v>
      </c>
      <c r="P85" s="36">
        <f t="shared" si="19"/>
        <v>50044.64285714293</v>
      </c>
      <c r="Q85" s="48">
        <f t="shared" si="28"/>
        <v>25214285.71428575</v>
      </c>
      <c r="R85" s="37"/>
      <c r="S85" s="68"/>
      <c r="T85" s="50"/>
      <c r="U85" s="35"/>
      <c r="V85" s="36"/>
      <c r="W85" s="36"/>
      <c r="X85" s="35"/>
      <c r="Y85" s="38"/>
      <c r="AY85" s="44">
        <f t="shared" si="29"/>
        <v>0</v>
      </c>
      <c r="AZ85" s="35">
        <v>67</v>
      </c>
      <c r="BA85" s="39">
        <f t="shared" si="13"/>
        <v>0</v>
      </c>
      <c r="BB85" s="15">
        <f t="shared" si="16"/>
        <v>0</v>
      </c>
      <c r="BC85" s="15">
        <f t="shared" si="24"/>
        <v>0</v>
      </c>
      <c r="BD85" s="36">
        <f t="shared" si="22"/>
        <v>0</v>
      </c>
      <c r="BE85" s="15">
        <f t="shared" si="23"/>
        <v>0</v>
      </c>
      <c r="BF85" s="36">
        <f t="shared" si="30"/>
        <v>71428.57142857143</v>
      </c>
      <c r="BG85" s="36">
        <f t="shared" si="30"/>
        <v>50044.64285714293</v>
      </c>
      <c r="BH85" s="35">
        <f aca="true" t="shared" si="31" ref="BH85:BH148">IF(BE85&gt;0,1,0)</f>
        <v>0</v>
      </c>
    </row>
    <row r="86" spans="12:60" ht="20.25" customHeight="1">
      <c r="L86" s="67"/>
      <c r="M86" s="50">
        <v>68</v>
      </c>
      <c r="N86" s="36">
        <f t="shared" si="17"/>
        <v>121331.84523809532</v>
      </c>
      <c r="O86" s="36">
        <f t="shared" si="18"/>
        <v>71428.57142857143</v>
      </c>
      <c r="P86" s="36">
        <f t="shared" si="19"/>
        <v>49903.27380952388</v>
      </c>
      <c r="Q86" s="48">
        <f t="shared" si="28"/>
        <v>25142857.14285718</v>
      </c>
      <c r="R86" s="37"/>
      <c r="S86" s="68"/>
      <c r="T86" s="50"/>
      <c r="U86" s="35"/>
      <c r="V86" s="36"/>
      <c r="W86" s="36"/>
      <c r="X86" s="35"/>
      <c r="Y86" s="38"/>
      <c r="AY86" s="44">
        <f t="shared" si="29"/>
        <v>7.275957614183426E-12</v>
      </c>
      <c r="AZ86" s="35">
        <v>68</v>
      </c>
      <c r="BA86" s="39">
        <f t="shared" si="13"/>
        <v>0</v>
      </c>
      <c r="BB86" s="15">
        <f t="shared" si="16"/>
        <v>0</v>
      </c>
      <c r="BC86" s="15">
        <f t="shared" si="24"/>
        <v>0</v>
      </c>
      <c r="BD86" s="36">
        <f t="shared" si="22"/>
        <v>0</v>
      </c>
      <c r="BE86" s="15">
        <f t="shared" si="23"/>
        <v>0</v>
      </c>
      <c r="BF86" s="36">
        <f t="shared" si="30"/>
        <v>71428.57142857143</v>
      </c>
      <c r="BG86" s="36">
        <f t="shared" si="30"/>
        <v>49903.27380952388</v>
      </c>
      <c r="BH86" s="35">
        <f t="shared" si="31"/>
        <v>0</v>
      </c>
    </row>
    <row r="87" spans="12:60" ht="20.25" customHeight="1">
      <c r="L87" s="67"/>
      <c r="M87" s="50">
        <v>69</v>
      </c>
      <c r="N87" s="36">
        <f t="shared" si="17"/>
        <v>121190.47619047627</v>
      </c>
      <c r="O87" s="36">
        <f t="shared" si="18"/>
        <v>71428.57142857143</v>
      </c>
      <c r="P87" s="36">
        <f t="shared" si="19"/>
        <v>49761.90476190483</v>
      </c>
      <c r="Q87" s="48">
        <f t="shared" si="28"/>
        <v>25071428.57142861</v>
      </c>
      <c r="R87" s="37"/>
      <c r="S87" s="68"/>
      <c r="T87" s="50"/>
      <c r="U87" s="35"/>
      <c r="V87" s="36"/>
      <c r="W87" s="36"/>
      <c r="X87" s="35"/>
      <c r="Y87" s="38"/>
      <c r="AY87" s="44">
        <f t="shared" si="29"/>
        <v>7.275957614183426E-12</v>
      </c>
      <c r="AZ87" s="35">
        <v>69</v>
      </c>
      <c r="BA87" s="39">
        <f t="shared" si="13"/>
        <v>0</v>
      </c>
      <c r="BB87" s="15">
        <f t="shared" si="16"/>
        <v>0</v>
      </c>
      <c r="BC87" s="15">
        <f t="shared" si="24"/>
        <v>0</v>
      </c>
      <c r="BD87" s="36">
        <f t="shared" si="22"/>
        <v>0</v>
      </c>
      <c r="BE87" s="15">
        <f t="shared" si="23"/>
        <v>0</v>
      </c>
      <c r="BF87" s="36">
        <f t="shared" si="30"/>
        <v>71428.57142857143</v>
      </c>
      <c r="BG87" s="36">
        <f t="shared" si="30"/>
        <v>49761.90476190483</v>
      </c>
      <c r="BH87" s="35">
        <f t="shared" si="31"/>
        <v>0</v>
      </c>
    </row>
    <row r="88" spans="12:60" ht="20.25" customHeight="1">
      <c r="L88" s="67"/>
      <c r="M88" s="50">
        <v>70</v>
      </c>
      <c r="N88" s="36">
        <f t="shared" si="17"/>
        <v>121049.10714285722</v>
      </c>
      <c r="O88" s="36">
        <f t="shared" si="18"/>
        <v>71428.57142857143</v>
      </c>
      <c r="P88" s="36">
        <f t="shared" si="19"/>
        <v>49620.53571428579</v>
      </c>
      <c r="Q88" s="48">
        <f t="shared" si="28"/>
        <v>25000000.000000037</v>
      </c>
      <c r="R88" s="37"/>
      <c r="S88" s="68"/>
      <c r="T88" s="50"/>
      <c r="U88" s="35"/>
      <c r="V88" s="36"/>
      <c r="W88" s="36"/>
      <c r="X88" s="35"/>
      <c r="Y88" s="38"/>
      <c r="AY88" s="44">
        <f t="shared" si="29"/>
        <v>-7.275957614183426E-12</v>
      </c>
      <c r="AZ88" s="35">
        <v>70</v>
      </c>
      <c r="BA88" s="39">
        <f t="shared" si="13"/>
        <v>0</v>
      </c>
      <c r="BB88" s="15">
        <f t="shared" si="16"/>
        <v>0</v>
      </c>
      <c r="BC88" s="15">
        <f t="shared" si="24"/>
        <v>0</v>
      </c>
      <c r="BD88" s="36">
        <f t="shared" si="22"/>
        <v>0</v>
      </c>
      <c r="BE88" s="15">
        <f t="shared" si="23"/>
        <v>0</v>
      </c>
      <c r="BF88" s="36">
        <f t="shared" si="30"/>
        <v>71428.57142857143</v>
      </c>
      <c r="BG88" s="36">
        <f t="shared" si="30"/>
        <v>49620.53571428579</v>
      </c>
      <c r="BH88" s="35">
        <f t="shared" si="31"/>
        <v>0</v>
      </c>
    </row>
    <row r="89" spans="12:60" ht="20.25" customHeight="1">
      <c r="L89" s="67"/>
      <c r="M89" s="50">
        <v>71</v>
      </c>
      <c r="N89" s="36">
        <f t="shared" si="17"/>
        <v>120907.73809523818</v>
      </c>
      <c r="O89" s="36">
        <f t="shared" si="18"/>
        <v>71428.57142857143</v>
      </c>
      <c r="P89" s="36">
        <f t="shared" si="19"/>
        <v>49479.166666666744</v>
      </c>
      <c r="Q89" s="48">
        <f t="shared" si="28"/>
        <v>24928571.428571466</v>
      </c>
      <c r="R89" s="37"/>
      <c r="S89" s="68"/>
      <c r="T89" s="50"/>
      <c r="U89" s="35"/>
      <c r="V89" s="36"/>
      <c r="W89" s="36"/>
      <c r="X89" s="35"/>
      <c r="Y89" s="38"/>
      <c r="AY89" s="44">
        <f t="shared" si="29"/>
        <v>0</v>
      </c>
      <c r="AZ89" s="35">
        <v>71</v>
      </c>
      <c r="BA89" s="39">
        <f t="shared" si="13"/>
        <v>0</v>
      </c>
      <c r="BB89" s="15">
        <f t="shared" si="16"/>
        <v>0</v>
      </c>
      <c r="BC89" s="15">
        <f t="shared" si="24"/>
        <v>0</v>
      </c>
      <c r="BD89" s="36">
        <f t="shared" si="22"/>
        <v>0</v>
      </c>
      <c r="BE89" s="15">
        <f t="shared" si="23"/>
        <v>0</v>
      </c>
      <c r="BF89" s="36">
        <f t="shared" si="30"/>
        <v>71428.57142857143</v>
      </c>
      <c r="BG89" s="36">
        <f t="shared" si="30"/>
        <v>49479.166666666744</v>
      </c>
      <c r="BH89" s="35">
        <f t="shared" si="31"/>
        <v>0</v>
      </c>
    </row>
    <row r="90" spans="12:60" ht="20.25" customHeight="1">
      <c r="L90" s="67"/>
      <c r="M90" s="50">
        <v>72</v>
      </c>
      <c r="N90" s="36">
        <f t="shared" si="17"/>
        <v>120766.36904761913</v>
      </c>
      <c r="O90" s="36">
        <f t="shared" si="18"/>
        <v>71428.57142857143</v>
      </c>
      <c r="P90" s="36">
        <f t="shared" si="19"/>
        <v>49337.79761904769</v>
      </c>
      <c r="Q90" s="48">
        <f t="shared" si="28"/>
        <v>24857142.857142895</v>
      </c>
      <c r="R90" s="37"/>
      <c r="S90" s="68"/>
      <c r="T90" s="50">
        <v>12</v>
      </c>
      <c r="U90" s="9">
        <f>V90+W90</f>
        <v>0</v>
      </c>
      <c r="V90" s="36">
        <f>IF(T90&gt;$G$8*2,0,$P$9/$G$8/2)</f>
        <v>0</v>
      </c>
      <c r="W90" s="36">
        <f>X84*$G$9/2</f>
        <v>0</v>
      </c>
      <c r="X90" s="48">
        <f>IF(X84-V90&lt;0,0,X84-V90)</f>
        <v>0</v>
      </c>
      <c r="Y90" s="37"/>
      <c r="AY90" s="44">
        <f t="shared" si="29"/>
        <v>0</v>
      </c>
      <c r="AZ90" s="35">
        <v>72</v>
      </c>
      <c r="BA90" s="39">
        <f t="shared" si="13"/>
        <v>0</v>
      </c>
      <c r="BB90" s="15">
        <f t="shared" si="16"/>
        <v>0</v>
      </c>
      <c r="BC90" s="15">
        <f t="shared" si="24"/>
        <v>0</v>
      </c>
      <c r="BD90" s="36">
        <f t="shared" si="22"/>
        <v>0</v>
      </c>
      <c r="BE90" s="15">
        <f t="shared" si="23"/>
        <v>0</v>
      </c>
      <c r="BF90" s="36">
        <f t="shared" si="30"/>
        <v>71428.57142857143</v>
      </c>
      <c r="BG90" s="36">
        <f t="shared" si="30"/>
        <v>49337.79761904769</v>
      </c>
      <c r="BH90" s="35">
        <f t="shared" si="31"/>
        <v>0</v>
      </c>
    </row>
    <row r="91" spans="12:60" ht="20.25" customHeight="1">
      <c r="L91" s="64" t="s">
        <v>43</v>
      </c>
      <c r="M91" s="50">
        <v>73</v>
      </c>
      <c r="N91" s="36">
        <f t="shared" si="17"/>
        <v>120625.00000000009</v>
      </c>
      <c r="O91" s="36">
        <f t="shared" si="18"/>
        <v>71428.57142857143</v>
      </c>
      <c r="P91" s="36">
        <f t="shared" si="19"/>
        <v>49196.428571428645</v>
      </c>
      <c r="Q91" s="48">
        <f t="shared" si="28"/>
        <v>24785714.285714325</v>
      </c>
      <c r="R91" s="37"/>
      <c r="S91" s="65" t="s">
        <v>43</v>
      </c>
      <c r="T91" s="50"/>
      <c r="U91" s="35"/>
      <c r="V91" s="36"/>
      <c r="W91" s="36"/>
      <c r="X91" s="35"/>
      <c r="Y91" s="38"/>
      <c r="AY91" s="44">
        <f t="shared" si="29"/>
        <v>7.275957614183426E-12</v>
      </c>
      <c r="AZ91" s="35">
        <v>73</v>
      </c>
      <c r="BA91" s="39">
        <f t="shared" si="13"/>
        <v>0</v>
      </c>
      <c r="BB91" s="15">
        <f t="shared" si="16"/>
        <v>0</v>
      </c>
      <c r="BC91" s="15">
        <f t="shared" si="24"/>
        <v>0</v>
      </c>
      <c r="BD91" s="36">
        <f t="shared" si="22"/>
        <v>0</v>
      </c>
      <c r="BE91" s="15">
        <f t="shared" si="23"/>
        <v>0</v>
      </c>
      <c r="BF91" s="36">
        <f t="shared" si="30"/>
        <v>71428.57142857143</v>
      </c>
      <c r="BG91" s="36">
        <f t="shared" si="30"/>
        <v>49196.428571428645</v>
      </c>
      <c r="BH91" s="35">
        <f t="shared" si="31"/>
        <v>0</v>
      </c>
    </row>
    <row r="92" spans="12:60" ht="20.25" customHeight="1">
      <c r="L92" s="64"/>
      <c r="M92" s="50">
        <v>74</v>
      </c>
      <c r="N92" s="36">
        <f t="shared" si="17"/>
        <v>120483.63095238103</v>
      </c>
      <c r="O92" s="36">
        <f t="shared" si="18"/>
        <v>71428.57142857143</v>
      </c>
      <c r="P92" s="36">
        <f t="shared" si="19"/>
        <v>49055.05952380961</v>
      </c>
      <c r="Q92" s="48">
        <f t="shared" si="28"/>
        <v>24714285.714285754</v>
      </c>
      <c r="R92" s="37"/>
      <c r="S92" s="65"/>
      <c r="T92" s="50"/>
      <c r="U92" s="35"/>
      <c r="V92" s="36"/>
      <c r="W92" s="36"/>
      <c r="X92" s="35"/>
      <c r="Y92" s="38"/>
      <c r="AY92" s="44">
        <f t="shared" si="29"/>
        <v>-7.275957614183426E-12</v>
      </c>
      <c r="AZ92" s="35">
        <v>74</v>
      </c>
      <c r="BA92" s="39">
        <f t="shared" si="13"/>
        <v>0</v>
      </c>
      <c r="BB92" s="15">
        <f t="shared" si="16"/>
        <v>0</v>
      </c>
      <c r="BC92" s="15">
        <f t="shared" si="24"/>
        <v>0</v>
      </c>
      <c r="BD92" s="36">
        <f t="shared" si="22"/>
        <v>0</v>
      </c>
      <c r="BE92" s="15">
        <f t="shared" si="23"/>
        <v>0</v>
      </c>
      <c r="BF92" s="36">
        <f t="shared" si="30"/>
        <v>71428.57142857143</v>
      </c>
      <c r="BG92" s="36">
        <f t="shared" si="30"/>
        <v>49055.05952380961</v>
      </c>
      <c r="BH92" s="35">
        <f t="shared" si="31"/>
        <v>0</v>
      </c>
    </row>
    <row r="93" spans="12:60" ht="20.25" customHeight="1">
      <c r="L93" s="64"/>
      <c r="M93" s="50">
        <v>75</v>
      </c>
      <c r="N93" s="36">
        <f t="shared" si="17"/>
        <v>120342.26190476198</v>
      </c>
      <c r="O93" s="36">
        <f t="shared" si="18"/>
        <v>71428.57142857143</v>
      </c>
      <c r="P93" s="36">
        <f t="shared" si="19"/>
        <v>48913.69047619055</v>
      </c>
      <c r="Q93" s="48">
        <f t="shared" si="28"/>
        <v>24642857.142857183</v>
      </c>
      <c r="R93" s="37"/>
      <c r="S93" s="65"/>
      <c r="T93" s="50"/>
      <c r="U93" s="35"/>
      <c r="V93" s="36"/>
      <c r="W93" s="36"/>
      <c r="X93" s="35"/>
      <c r="Y93" s="38"/>
      <c r="AY93" s="44">
        <f t="shared" si="29"/>
        <v>-7.275957614183426E-12</v>
      </c>
      <c r="AZ93" s="35">
        <v>75</v>
      </c>
      <c r="BA93" s="39">
        <f t="shared" si="13"/>
        <v>0</v>
      </c>
      <c r="BB93" s="15">
        <f t="shared" si="16"/>
        <v>0</v>
      </c>
      <c r="BC93" s="15">
        <f t="shared" si="24"/>
        <v>0</v>
      </c>
      <c r="BD93" s="36">
        <f t="shared" si="22"/>
        <v>0</v>
      </c>
      <c r="BE93" s="15">
        <f t="shared" si="23"/>
        <v>0</v>
      </c>
      <c r="BF93" s="36">
        <f t="shared" si="30"/>
        <v>71428.57142857143</v>
      </c>
      <c r="BG93" s="36">
        <f t="shared" si="30"/>
        <v>48913.69047619055</v>
      </c>
      <c r="BH93" s="35">
        <f t="shared" si="31"/>
        <v>0</v>
      </c>
    </row>
    <row r="94" spans="12:60" ht="20.25" customHeight="1">
      <c r="L94" s="64"/>
      <c r="M94" s="50">
        <v>76</v>
      </c>
      <c r="N94" s="36">
        <f t="shared" si="17"/>
        <v>120200.89285714294</v>
      </c>
      <c r="O94" s="36">
        <f t="shared" si="18"/>
        <v>71428.57142857143</v>
      </c>
      <c r="P94" s="36">
        <f t="shared" si="19"/>
        <v>48772.32142857151</v>
      </c>
      <c r="Q94" s="48">
        <f t="shared" si="28"/>
        <v>24571428.571428612</v>
      </c>
      <c r="R94" s="37"/>
      <c r="S94" s="65"/>
      <c r="T94" s="50"/>
      <c r="U94" s="35"/>
      <c r="V94" s="36"/>
      <c r="W94" s="36"/>
      <c r="X94" s="35"/>
      <c r="Y94" s="38"/>
      <c r="AY94" s="44">
        <f t="shared" si="29"/>
        <v>0</v>
      </c>
      <c r="AZ94" s="35">
        <v>76</v>
      </c>
      <c r="BA94" s="39">
        <f t="shared" si="13"/>
        <v>0</v>
      </c>
      <c r="BB94" s="15">
        <f t="shared" si="16"/>
        <v>0</v>
      </c>
      <c r="BC94" s="15">
        <f t="shared" si="24"/>
        <v>0</v>
      </c>
      <c r="BD94" s="36">
        <f t="shared" si="22"/>
        <v>0</v>
      </c>
      <c r="BE94" s="15">
        <f t="shared" si="23"/>
        <v>0</v>
      </c>
      <c r="BF94" s="36">
        <f t="shared" si="30"/>
        <v>71428.57142857143</v>
      </c>
      <c r="BG94" s="36">
        <f t="shared" si="30"/>
        <v>48772.32142857151</v>
      </c>
      <c r="BH94" s="35">
        <f t="shared" si="31"/>
        <v>0</v>
      </c>
    </row>
    <row r="95" spans="12:60" ht="20.25" customHeight="1">
      <c r="L95" s="64"/>
      <c r="M95" s="50">
        <v>77</v>
      </c>
      <c r="N95" s="36">
        <f t="shared" si="17"/>
        <v>120059.5238095239</v>
      </c>
      <c r="O95" s="36">
        <f t="shared" si="18"/>
        <v>71428.57142857143</v>
      </c>
      <c r="P95" s="36">
        <f t="shared" si="19"/>
        <v>48630.95238095246</v>
      </c>
      <c r="Q95" s="48">
        <f t="shared" si="28"/>
        <v>24500000.00000004</v>
      </c>
      <c r="R95" s="37"/>
      <c r="S95" s="65"/>
      <c r="T95" s="50"/>
      <c r="U95" s="35"/>
      <c r="V95" s="36"/>
      <c r="W95" s="36"/>
      <c r="X95" s="35"/>
      <c r="Y95" s="38"/>
      <c r="AY95" s="44">
        <f t="shared" si="29"/>
        <v>7.275957614183426E-12</v>
      </c>
      <c r="AZ95" s="35">
        <v>77</v>
      </c>
      <c r="BA95" s="39">
        <f aca="true" t="shared" si="32" ref="BA95:BA158">IF($F$19=AZ95,1,0)</f>
        <v>0</v>
      </c>
      <c r="BB95" s="15">
        <f t="shared" si="16"/>
        <v>0</v>
      </c>
      <c r="BC95" s="15">
        <f t="shared" si="24"/>
        <v>0</v>
      </c>
      <c r="BD95" s="36">
        <f t="shared" si="22"/>
        <v>0</v>
      </c>
      <c r="BE95" s="15">
        <f t="shared" si="23"/>
        <v>0</v>
      </c>
      <c r="BF95" s="36">
        <f t="shared" si="30"/>
        <v>71428.57142857143</v>
      </c>
      <c r="BG95" s="36">
        <f t="shared" si="30"/>
        <v>48630.95238095246</v>
      </c>
      <c r="BH95" s="35">
        <f t="shared" si="31"/>
        <v>0</v>
      </c>
    </row>
    <row r="96" spans="12:60" ht="20.25" customHeight="1">
      <c r="L96" s="64"/>
      <c r="M96" s="50">
        <v>78</v>
      </c>
      <c r="N96" s="36">
        <f t="shared" si="17"/>
        <v>119918.15476190485</v>
      </c>
      <c r="O96" s="36">
        <f t="shared" si="18"/>
        <v>71428.57142857143</v>
      </c>
      <c r="P96" s="36">
        <f t="shared" si="19"/>
        <v>48489.58333333341</v>
      </c>
      <c r="Q96" s="48">
        <f t="shared" si="28"/>
        <v>24428571.42857147</v>
      </c>
      <c r="R96" s="37"/>
      <c r="S96" s="65"/>
      <c r="T96" s="50">
        <v>13</v>
      </c>
      <c r="U96" s="9">
        <f>V96+W96</f>
        <v>0</v>
      </c>
      <c r="V96" s="36">
        <f>IF(T96&gt;$G$8*2,0,$P$9/$G$8/2)</f>
        <v>0</v>
      </c>
      <c r="W96" s="36">
        <f>X90*$G$9/2</f>
        <v>0</v>
      </c>
      <c r="X96" s="48">
        <f>IF(X90-V96&lt;0,0,X90-V96)</f>
        <v>0</v>
      </c>
      <c r="Y96" s="37"/>
      <c r="AY96" s="44">
        <f t="shared" si="29"/>
        <v>7.275957614183426E-12</v>
      </c>
      <c r="AZ96" s="35">
        <v>78</v>
      </c>
      <c r="BA96" s="39">
        <f t="shared" si="32"/>
        <v>0</v>
      </c>
      <c r="BB96" s="15">
        <f aca="true" t="shared" si="33" ref="BB96:BB159">IF(BA96=1,$F$18,IF(BB95&gt;0,BD95,0))</f>
        <v>0</v>
      </c>
      <c r="BC96" s="15">
        <f t="shared" si="24"/>
        <v>0</v>
      </c>
      <c r="BD96" s="36">
        <f t="shared" si="22"/>
        <v>0</v>
      </c>
      <c r="BE96" s="15">
        <f t="shared" si="23"/>
        <v>0</v>
      </c>
      <c r="BF96" s="36">
        <f t="shared" si="30"/>
        <v>71428.57142857143</v>
      </c>
      <c r="BG96" s="36">
        <f t="shared" si="30"/>
        <v>48489.58333333341</v>
      </c>
      <c r="BH96" s="35">
        <f t="shared" si="31"/>
        <v>0</v>
      </c>
    </row>
    <row r="97" spans="12:60" ht="20.25" customHeight="1">
      <c r="L97" s="64"/>
      <c r="M97" s="50">
        <v>79</v>
      </c>
      <c r="N97" s="36">
        <f aca="true" t="shared" si="34" ref="N97:N160">O97+P97</f>
        <v>119776.7857142858</v>
      </c>
      <c r="O97" s="36">
        <f aca="true" t="shared" si="35" ref="O97:O160">IF(M97&gt;$G$8*12,0,$P$7/($G$8*12))</f>
        <v>71428.57142857143</v>
      </c>
      <c r="P97" s="36">
        <f aca="true" t="shared" si="36" ref="P97:P160">(Q96*$G$9)/12</f>
        <v>48348.21428571437</v>
      </c>
      <c r="Q97" s="48">
        <f t="shared" si="28"/>
        <v>24357142.8571429</v>
      </c>
      <c r="R97" s="37"/>
      <c r="S97" s="65"/>
      <c r="T97" s="50"/>
      <c r="U97" s="35"/>
      <c r="V97" s="36"/>
      <c r="W97" s="36"/>
      <c r="X97" s="35"/>
      <c r="Y97" s="38"/>
      <c r="AY97" s="44">
        <f t="shared" si="29"/>
        <v>-7.275957614183426E-12</v>
      </c>
      <c r="AZ97" s="35">
        <v>79</v>
      </c>
      <c r="BA97" s="39">
        <f t="shared" si="32"/>
        <v>0</v>
      </c>
      <c r="BB97" s="15">
        <f t="shared" si="33"/>
        <v>0</v>
      </c>
      <c r="BC97" s="15">
        <f t="shared" si="24"/>
        <v>0</v>
      </c>
      <c r="BD97" s="36">
        <f t="shared" si="22"/>
        <v>0</v>
      </c>
      <c r="BE97" s="15">
        <f t="shared" si="23"/>
        <v>0</v>
      </c>
      <c r="BF97" s="36">
        <f t="shared" si="30"/>
        <v>71428.57142857143</v>
      </c>
      <c r="BG97" s="36">
        <f t="shared" si="30"/>
        <v>48348.21428571437</v>
      </c>
      <c r="BH97" s="35">
        <f t="shared" si="31"/>
        <v>0</v>
      </c>
    </row>
    <row r="98" spans="12:60" ht="20.25" customHeight="1">
      <c r="L98" s="64"/>
      <c r="M98" s="50">
        <v>80</v>
      </c>
      <c r="N98" s="36">
        <f t="shared" si="34"/>
        <v>119635.41666666676</v>
      </c>
      <c r="O98" s="36">
        <f t="shared" si="35"/>
        <v>71428.57142857143</v>
      </c>
      <c r="P98" s="36">
        <f t="shared" si="36"/>
        <v>48206.845238095324</v>
      </c>
      <c r="Q98" s="48">
        <f t="shared" si="28"/>
        <v>24285714.28571433</v>
      </c>
      <c r="R98" s="37"/>
      <c r="S98" s="65"/>
      <c r="T98" s="50"/>
      <c r="U98" s="35"/>
      <c r="V98" s="36"/>
      <c r="W98" s="36"/>
      <c r="X98" s="35"/>
      <c r="Y98" s="38"/>
      <c r="AY98" s="44">
        <f t="shared" si="29"/>
        <v>0</v>
      </c>
      <c r="AZ98" s="35">
        <v>80</v>
      </c>
      <c r="BA98" s="39">
        <f t="shared" si="32"/>
        <v>0</v>
      </c>
      <c r="BB98" s="15">
        <f t="shared" si="33"/>
        <v>0</v>
      </c>
      <c r="BC98" s="15">
        <f t="shared" si="24"/>
        <v>0</v>
      </c>
      <c r="BD98" s="36">
        <f t="shared" si="22"/>
        <v>0</v>
      </c>
      <c r="BE98" s="15">
        <f t="shared" si="23"/>
        <v>0</v>
      </c>
      <c r="BF98" s="36">
        <f t="shared" si="30"/>
        <v>71428.57142857143</v>
      </c>
      <c r="BG98" s="36">
        <f t="shared" si="30"/>
        <v>48206.845238095324</v>
      </c>
      <c r="BH98" s="35">
        <f t="shared" si="31"/>
        <v>0</v>
      </c>
    </row>
    <row r="99" spans="12:60" ht="20.25" customHeight="1">
      <c r="L99" s="64"/>
      <c r="M99" s="50">
        <v>81</v>
      </c>
      <c r="N99" s="36">
        <f t="shared" si="34"/>
        <v>119494.0476190477</v>
      </c>
      <c r="O99" s="36">
        <f t="shared" si="35"/>
        <v>71428.57142857143</v>
      </c>
      <c r="P99" s="36">
        <f t="shared" si="36"/>
        <v>48065.47619047627</v>
      </c>
      <c r="Q99" s="48">
        <f t="shared" si="28"/>
        <v>24214285.714285757</v>
      </c>
      <c r="R99" s="37"/>
      <c r="S99" s="65"/>
      <c r="T99" s="50"/>
      <c r="U99" s="35"/>
      <c r="V99" s="36"/>
      <c r="W99" s="36"/>
      <c r="X99" s="35"/>
      <c r="Y99" s="38"/>
      <c r="AY99" s="44">
        <f t="shared" si="29"/>
        <v>0</v>
      </c>
      <c r="AZ99" s="35">
        <v>81</v>
      </c>
      <c r="BA99" s="39">
        <f t="shared" si="32"/>
        <v>0</v>
      </c>
      <c r="BB99" s="15">
        <f t="shared" si="33"/>
        <v>0</v>
      </c>
      <c r="BC99" s="15">
        <f t="shared" si="24"/>
        <v>0</v>
      </c>
      <c r="BD99" s="36">
        <f t="shared" si="22"/>
        <v>0</v>
      </c>
      <c r="BE99" s="15">
        <f t="shared" si="23"/>
        <v>0</v>
      </c>
      <c r="BF99" s="36">
        <f t="shared" si="30"/>
        <v>71428.57142857143</v>
      </c>
      <c r="BG99" s="36">
        <f t="shared" si="30"/>
        <v>48065.47619047627</v>
      </c>
      <c r="BH99" s="35">
        <f t="shared" si="31"/>
        <v>0</v>
      </c>
    </row>
    <row r="100" spans="12:60" ht="20.25" customHeight="1">
      <c r="L100" s="64"/>
      <c r="M100" s="50">
        <v>82</v>
      </c>
      <c r="N100" s="36">
        <f t="shared" si="34"/>
        <v>119352.67857142867</v>
      </c>
      <c r="O100" s="36">
        <f t="shared" si="35"/>
        <v>71428.57142857143</v>
      </c>
      <c r="P100" s="36">
        <f t="shared" si="36"/>
        <v>47924.107142857225</v>
      </c>
      <c r="Q100" s="48">
        <f t="shared" si="28"/>
        <v>24142857.142857186</v>
      </c>
      <c r="R100" s="37"/>
      <c r="S100" s="65"/>
      <c r="T100" s="50"/>
      <c r="U100" s="35"/>
      <c r="V100" s="36"/>
      <c r="W100" s="36"/>
      <c r="X100" s="35"/>
      <c r="Y100" s="38"/>
      <c r="AY100" s="44">
        <f t="shared" si="29"/>
        <v>7.275957614183426E-12</v>
      </c>
      <c r="AZ100" s="35">
        <v>82</v>
      </c>
      <c r="BA100" s="39">
        <f t="shared" si="32"/>
        <v>0</v>
      </c>
      <c r="BB100" s="15">
        <f t="shared" si="33"/>
        <v>0</v>
      </c>
      <c r="BC100" s="15">
        <f t="shared" si="24"/>
        <v>0</v>
      </c>
      <c r="BD100" s="36">
        <f t="shared" si="22"/>
        <v>0</v>
      </c>
      <c r="BE100" s="15">
        <f t="shared" si="23"/>
        <v>0</v>
      </c>
      <c r="BF100" s="36">
        <f t="shared" si="30"/>
        <v>71428.57142857143</v>
      </c>
      <c r="BG100" s="36">
        <f t="shared" si="30"/>
        <v>47924.107142857225</v>
      </c>
      <c r="BH100" s="35">
        <f t="shared" si="31"/>
        <v>0</v>
      </c>
    </row>
    <row r="101" spans="12:60" ht="20.25" customHeight="1">
      <c r="L101" s="64"/>
      <c r="M101" s="50">
        <v>83</v>
      </c>
      <c r="N101" s="36">
        <f t="shared" si="34"/>
        <v>119211.30952380961</v>
      </c>
      <c r="O101" s="36">
        <f t="shared" si="35"/>
        <v>71428.57142857143</v>
      </c>
      <c r="P101" s="36">
        <f t="shared" si="36"/>
        <v>47782.738095238186</v>
      </c>
      <c r="Q101" s="48">
        <f t="shared" si="28"/>
        <v>24071428.571428616</v>
      </c>
      <c r="R101" s="37"/>
      <c r="S101" s="65"/>
      <c r="T101" s="50"/>
      <c r="U101" s="35"/>
      <c r="V101" s="36"/>
      <c r="W101" s="36"/>
      <c r="X101" s="35"/>
      <c r="Y101" s="38"/>
      <c r="AY101" s="44">
        <f t="shared" si="29"/>
        <v>-7.275957614183426E-12</v>
      </c>
      <c r="AZ101" s="35">
        <v>83</v>
      </c>
      <c r="BA101" s="39">
        <f t="shared" si="32"/>
        <v>0</v>
      </c>
      <c r="BB101" s="15">
        <f t="shared" si="33"/>
        <v>0</v>
      </c>
      <c r="BC101" s="15">
        <f t="shared" si="24"/>
        <v>0</v>
      </c>
      <c r="BD101" s="36">
        <f t="shared" si="22"/>
        <v>0</v>
      </c>
      <c r="BE101" s="15">
        <f t="shared" si="23"/>
        <v>0</v>
      </c>
      <c r="BF101" s="36">
        <f t="shared" si="30"/>
        <v>71428.57142857143</v>
      </c>
      <c r="BG101" s="36">
        <f t="shared" si="30"/>
        <v>47782.738095238186</v>
      </c>
      <c r="BH101" s="35">
        <f t="shared" si="31"/>
        <v>0</v>
      </c>
    </row>
    <row r="102" spans="12:60" ht="20.25" customHeight="1">
      <c r="L102" s="64"/>
      <c r="M102" s="50">
        <v>84</v>
      </c>
      <c r="N102" s="36">
        <f t="shared" si="34"/>
        <v>119069.94047619056</v>
      </c>
      <c r="O102" s="36">
        <f t="shared" si="35"/>
        <v>71428.57142857143</v>
      </c>
      <c r="P102" s="36">
        <f t="shared" si="36"/>
        <v>47641.36904761913</v>
      </c>
      <c r="Q102" s="48">
        <f t="shared" si="28"/>
        <v>24000000.000000045</v>
      </c>
      <c r="R102" s="37"/>
      <c r="S102" s="65"/>
      <c r="T102" s="50">
        <v>14</v>
      </c>
      <c r="U102" s="9">
        <f>V102+W102</f>
        <v>0</v>
      </c>
      <c r="V102" s="36">
        <f>IF(T102&gt;$G$8*2,0,$P$9/$G$8/2)</f>
        <v>0</v>
      </c>
      <c r="W102" s="36">
        <f>X96*$G$9/2</f>
        <v>0</v>
      </c>
      <c r="X102" s="48">
        <f>IF(X96-V102&lt;0,0,X96-V102)</f>
        <v>0</v>
      </c>
      <c r="Y102" s="37"/>
      <c r="AY102" s="44">
        <f t="shared" si="29"/>
        <v>-7.275957614183426E-12</v>
      </c>
      <c r="AZ102" s="35">
        <v>84</v>
      </c>
      <c r="BA102" s="39">
        <f t="shared" si="32"/>
        <v>0</v>
      </c>
      <c r="BB102" s="15">
        <f t="shared" si="33"/>
        <v>0</v>
      </c>
      <c r="BC102" s="15">
        <f t="shared" si="24"/>
        <v>0</v>
      </c>
      <c r="BD102" s="36">
        <f t="shared" si="22"/>
        <v>0</v>
      </c>
      <c r="BE102" s="15">
        <f t="shared" si="23"/>
        <v>0</v>
      </c>
      <c r="BF102" s="36">
        <f t="shared" si="30"/>
        <v>71428.57142857143</v>
      </c>
      <c r="BG102" s="36">
        <f t="shared" si="30"/>
        <v>47641.36904761913</v>
      </c>
      <c r="BH102" s="35">
        <f t="shared" si="31"/>
        <v>0</v>
      </c>
    </row>
    <row r="103" spans="12:60" ht="20.25" customHeight="1">
      <c r="L103" s="67" t="s">
        <v>44</v>
      </c>
      <c r="M103" s="50">
        <v>85</v>
      </c>
      <c r="N103" s="36">
        <f t="shared" si="34"/>
        <v>118928.57142857152</v>
      </c>
      <c r="O103" s="36">
        <f t="shared" si="35"/>
        <v>71428.57142857143</v>
      </c>
      <c r="P103" s="36">
        <f t="shared" si="36"/>
        <v>47500.00000000009</v>
      </c>
      <c r="Q103" s="48">
        <f t="shared" si="28"/>
        <v>23928571.428571474</v>
      </c>
      <c r="R103" s="37"/>
      <c r="S103" s="68" t="s">
        <v>44</v>
      </c>
      <c r="T103" s="50"/>
      <c r="U103" s="35"/>
      <c r="V103" s="36"/>
      <c r="W103" s="36"/>
      <c r="X103" s="35"/>
      <c r="Y103" s="38"/>
      <c r="AY103" s="44">
        <f t="shared" si="29"/>
        <v>0</v>
      </c>
      <c r="AZ103" s="35">
        <v>85</v>
      </c>
      <c r="BA103" s="39">
        <f t="shared" si="32"/>
        <v>0</v>
      </c>
      <c r="BB103" s="15">
        <f t="shared" si="33"/>
        <v>0</v>
      </c>
      <c r="BC103" s="15">
        <f t="shared" si="24"/>
        <v>0</v>
      </c>
      <c r="BD103" s="36">
        <f t="shared" si="22"/>
        <v>0</v>
      </c>
      <c r="BE103" s="15">
        <f t="shared" si="23"/>
        <v>0</v>
      </c>
      <c r="BF103" s="36">
        <f t="shared" si="30"/>
        <v>71428.57142857143</v>
      </c>
      <c r="BG103" s="36">
        <f t="shared" si="30"/>
        <v>47500.00000000009</v>
      </c>
      <c r="BH103" s="35">
        <f t="shared" si="31"/>
        <v>0</v>
      </c>
    </row>
    <row r="104" spans="12:60" ht="20.25" customHeight="1">
      <c r="L104" s="67"/>
      <c r="M104" s="50">
        <v>86</v>
      </c>
      <c r="N104" s="36">
        <f t="shared" si="34"/>
        <v>118787.20238095248</v>
      </c>
      <c r="O104" s="36">
        <f t="shared" si="35"/>
        <v>71428.57142857143</v>
      </c>
      <c r="P104" s="36">
        <f t="shared" si="36"/>
        <v>47358.63095238104</v>
      </c>
      <c r="Q104" s="48">
        <f t="shared" si="28"/>
        <v>23857142.857142903</v>
      </c>
      <c r="R104" s="37"/>
      <c r="S104" s="68"/>
      <c r="T104" s="50"/>
      <c r="U104" s="35"/>
      <c r="V104" s="36"/>
      <c r="W104" s="36"/>
      <c r="X104" s="35"/>
      <c r="Y104" s="38"/>
      <c r="AY104" s="44">
        <f t="shared" si="29"/>
        <v>7.275957614183426E-12</v>
      </c>
      <c r="AZ104" s="35">
        <v>86</v>
      </c>
      <c r="BA104" s="39">
        <f t="shared" si="32"/>
        <v>0</v>
      </c>
      <c r="BB104" s="15">
        <f t="shared" si="33"/>
        <v>0</v>
      </c>
      <c r="BC104" s="15">
        <f t="shared" si="24"/>
        <v>0</v>
      </c>
      <c r="BD104" s="36">
        <f t="shared" si="22"/>
        <v>0</v>
      </c>
      <c r="BE104" s="15">
        <f t="shared" si="23"/>
        <v>0</v>
      </c>
      <c r="BF104" s="36">
        <f t="shared" si="30"/>
        <v>71428.57142857143</v>
      </c>
      <c r="BG104" s="36">
        <f t="shared" si="30"/>
        <v>47358.63095238104</v>
      </c>
      <c r="BH104" s="35">
        <f t="shared" si="31"/>
        <v>0</v>
      </c>
    </row>
    <row r="105" spans="12:60" ht="20.25" customHeight="1">
      <c r="L105" s="67"/>
      <c r="M105" s="50">
        <v>87</v>
      </c>
      <c r="N105" s="36">
        <f t="shared" si="34"/>
        <v>118645.83333333343</v>
      </c>
      <c r="O105" s="36">
        <f t="shared" si="35"/>
        <v>71428.57142857143</v>
      </c>
      <c r="P105" s="36">
        <f t="shared" si="36"/>
        <v>47217.261904762</v>
      </c>
      <c r="Q105" s="48">
        <f t="shared" si="28"/>
        <v>23785714.285714332</v>
      </c>
      <c r="R105" s="37"/>
      <c r="S105" s="68"/>
      <c r="T105" s="50"/>
      <c r="U105" s="35"/>
      <c r="V105" s="36"/>
      <c r="W105" s="36"/>
      <c r="X105" s="35"/>
      <c r="Y105" s="38"/>
      <c r="AY105" s="44">
        <f t="shared" si="29"/>
        <v>-7.275957614183426E-12</v>
      </c>
      <c r="AZ105" s="35">
        <v>87</v>
      </c>
      <c r="BA105" s="39">
        <f t="shared" si="32"/>
        <v>0</v>
      </c>
      <c r="BB105" s="15">
        <f t="shared" si="33"/>
        <v>0</v>
      </c>
      <c r="BC105" s="15">
        <f t="shared" si="24"/>
        <v>0</v>
      </c>
      <c r="BD105" s="36">
        <f t="shared" si="22"/>
        <v>0</v>
      </c>
      <c r="BE105" s="15">
        <f t="shared" si="23"/>
        <v>0</v>
      </c>
      <c r="BF105" s="36">
        <f t="shared" si="30"/>
        <v>71428.57142857143</v>
      </c>
      <c r="BG105" s="36">
        <f t="shared" si="30"/>
        <v>47217.261904762</v>
      </c>
      <c r="BH105" s="35">
        <f t="shared" si="31"/>
        <v>0</v>
      </c>
    </row>
    <row r="106" spans="12:60" ht="20.25" customHeight="1">
      <c r="L106" s="67"/>
      <c r="M106" s="50">
        <v>88</v>
      </c>
      <c r="N106" s="36">
        <f t="shared" si="34"/>
        <v>118504.46428571438</v>
      </c>
      <c r="O106" s="36">
        <f t="shared" si="35"/>
        <v>71428.57142857143</v>
      </c>
      <c r="P106" s="36">
        <f t="shared" si="36"/>
        <v>47075.89285714295</v>
      </c>
      <c r="Q106" s="48">
        <f t="shared" si="28"/>
        <v>23714285.71428576</v>
      </c>
      <c r="R106" s="37"/>
      <c r="S106" s="68"/>
      <c r="T106" s="50"/>
      <c r="U106" s="35"/>
      <c r="V106" s="36"/>
      <c r="W106" s="36"/>
      <c r="X106" s="35"/>
      <c r="Y106" s="38"/>
      <c r="AY106" s="44">
        <f t="shared" si="29"/>
        <v>-7.275957614183426E-12</v>
      </c>
      <c r="AZ106" s="35">
        <v>88</v>
      </c>
      <c r="BA106" s="39">
        <f t="shared" si="32"/>
        <v>0</v>
      </c>
      <c r="BB106" s="15">
        <f t="shared" si="33"/>
        <v>0</v>
      </c>
      <c r="BC106" s="15">
        <f t="shared" si="24"/>
        <v>0</v>
      </c>
      <c r="BD106" s="36">
        <f t="shared" si="22"/>
        <v>0</v>
      </c>
      <c r="BE106" s="15">
        <f t="shared" si="23"/>
        <v>0</v>
      </c>
      <c r="BF106" s="36">
        <f t="shared" si="30"/>
        <v>71428.57142857143</v>
      </c>
      <c r="BG106" s="36">
        <f t="shared" si="30"/>
        <v>47075.89285714295</v>
      </c>
      <c r="BH106" s="35">
        <f t="shared" si="31"/>
        <v>0</v>
      </c>
    </row>
    <row r="107" spans="12:60" ht="20.25" customHeight="1">
      <c r="L107" s="67"/>
      <c r="M107" s="50">
        <v>89</v>
      </c>
      <c r="N107" s="36">
        <f t="shared" si="34"/>
        <v>118363.09523809534</v>
      </c>
      <c r="O107" s="36">
        <f t="shared" si="35"/>
        <v>71428.57142857143</v>
      </c>
      <c r="P107" s="36">
        <f t="shared" si="36"/>
        <v>46934.523809523904</v>
      </c>
      <c r="Q107" s="48">
        <f t="shared" si="28"/>
        <v>23642857.14285719</v>
      </c>
      <c r="R107" s="37"/>
      <c r="S107" s="68"/>
      <c r="T107" s="50"/>
      <c r="U107" s="35"/>
      <c r="V107" s="36"/>
      <c r="W107" s="36"/>
      <c r="X107" s="35"/>
      <c r="Y107" s="38"/>
      <c r="AY107" s="44">
        <f t="shared" si="29"/>
        <v>0</v>
      </c>
      <c r="AZ107" s="35">
        <v>89</v>
      </c>
      <c r="BA107" s="39">
        <f t="shared" si="32"/>
        <v>0</v>
      </c>
      <c r="BB107" s="15">
        <f t="shared" si="33"/>
        <v>0</v>
      </c>
      <c r="BC107" s="15">
        <f t="shared" si="24"/>
        <v>0</v>
      </c>
      <c r="BD107" s="36">
        <f t="shared" si="22"/>
        <v>0</v>
      </c>
      <c r="BE107" s="15">
        <f t="shared" si="23"/>
        <v>0</v>
      </c>
      <c r="BF107" s="36">
        <f t="shared" si="30"/>
        <v>71428.57142857143</v>
      </c>
      <c r="BG107" s="36">
        <f t="shared" si="30"/>
        <v>46934.523809523904</v>
      </c>
      <c r="BH107" s="35">
        <f t="shared" si="31"/>
        <v>0</v>
      </c>
    </row>
    <row r="108" spans="12:60" ht="20.25" customHeight="1">
      <c r="L108" s="67"/>
      <c r="M108" s="50">
        <v>90</v>
      </c>
      <c r="N108" s="36">
        <f t="shared" si="34"/>
        <v>118221.7261904763</v>
      </c>
      <c r="O108" s="36">
        <f t="shared" si="35"/>
        <v>71428.57142857143</v>
      </c>
      <c r="P108" s="36">
        <f t="shared" si="36"/>
        <v>46793.15476190486</v>
      </c>
      <c r="Q108" s="48">
        <f t="shared" si="28"/>
        <v>23571428.57142862</v>
      </c>
      <c r="R108" s="37"/>
      <c r="S108" s="68"/>
      <c r="T108" s="50">
        <v>15</v>
      </c>
      <c r="U108" s="9">
        <f>V108+W108</f>
        <v>0</v>
      </c>
      <c r="V108" s="36">
        <f>IF(T108&gt;$G$8*2,0,$P$9/$G$8/2)</f>
        <v>0</v>
      </c>
      <c r="W108" s="36">
        <f>X102*$G$9/2</f>
        <v>0</v>
      </c>
      <c r="X108" s="48">
        <f>IF(X102-V108&lt;0,0,X102-V108)</f>
        <v>0</v>
      </c>
      <c r="Y108" s="37"/>
      <c r="AY108" s="44">
        <f t="shared" si="29"/>
        <v>7.275957614183426E-12</v>
      </c>
      <c r="AZ108" s="35">
        <v>90</v>
      </c>
      <c r="BA108" s="39">
        <f t="shared" si="32"/>
        <v>0</v>
      </c>
      <c r="BB108" s="15">
        <f t="shared" si="33"/>
        <v>0</v>
      </c>
      <c r="BC108" s="15">
        <f t="shared" si="24"/>
        <v>0</v>
      </c>
      <c r="BD108" s="36">
        <f t="shared" si="22"/>
        <v>0</v>
      </c>
      <c r="BE108" s="15">
        <f t="shared" si="23"/>
        <v>0</v>
      </c>
      <c r="BF108" s="36">
        <f t="shared" si="30"/>
        <v>71428.57142857143</v>
      </c>
      <c r="BG108" s="36">
        <f t="shared" si="30"/>
        <v>46793.15476190486</v>
      </c>
      <c r="BH108" s="35">
        <f t="shared" si="31"/>
        <v>0</v>
      </c>
    </row>
    <row r="109" spans="12:60" ht="20.25" customHeight="1">
      <c r="L109" s="67"/>
      <c r="M109" s="50">
        <v>91</v>
      </c>
      <c r="N109" s="36">
        <f t="shared" si="34"/>
        <v>118080.35714285725</v>
      </c>
      <c r="O109" s="36">
        <f t="shared" si="35"/>
        <v>71428.57142857143</v>
      </c>
      <c r="P109" s="36">
        <f t="shared" si="36"/>
        <v>46651.785714285805</v>
      </c>
      <c r="Q109" s="48">
        <f t="shared" si="28"/>
        <v>23500000.00000005</v>
      </c>
      <c r="R109" s="37"/>
      <c r="S109" s="68"/>
      <c r="T109" s="50"/>
      <c r="U109" s="35"/>
      <c r="V109" s="36"/>
      <c r="W109" s="36"/>
      <c r="X109" s="35"/>
      <c r="Y109" s="38"/>
      <c r="AY109" s="44">
        <f t="shared" si="29"/>
        <v>7.275957614183426E-12</v>
      </c>
      <c r="AZ109" s="35">
        <v>91</v>
      </c>
      <c r="BA109" s="39">
        <f t="shared" si="32"/>
        <v>0</v>
      </c>
      <c r="BB109" s="15">
        <f t="shared" si="33"/>
        <v>0</v>
      </c>
      <c r="BC109" s="15">
        <f t="shared" si="24"/>
        <v>0</v>
      </c>
      <c r="BD109" s="36">
        <f t="shared" si="22"/>
        <v>0</v>
      </c>
      <c r="BE109" s="15">
        <f t="shared" si="23"/>
        <v>0</v>
      </c>
      <c r="BF109" s="36">
        <f t="shared" si="30"/>
        <v>71428.57142857143</v>
      </c>
      <c r="BG109" s="36">
        <f t="shared" si="30"/>
        <v>46651.785714285805</v>
      </c>
      <c r="BH109" s="35">
        <f t="shared" si="31"/>
        <v>0</v>
      </c>
    </row>
    <row r="110" spans="12:60" ht="20.25" customHeight="1">
      <c r="L110" s="67"/>
      <c r="M110" s="50">
        <v>92</v>
      </c>
      <c r="N110" s="36">
        <f t="shared" si="34"/>
        <v>117938.9880952382</v>
      </c>
      <c r="O110" s="36">
        <f t="shared" si="35"/>
        <v>71428.57142857143</v>
      </c>
      <c r="P110" s="36">
        <f t="shared" si="36"/>
        <v>46510.416666666766</v>
      </c>
      <c r="Q110" s="48">
        <f t="shared" si="28"/>
        <v>23428571.428571478</v>
      </c>
      <c r="R110" s="37"/>
      <c r="S110" s="68"/>
      <c r="T110" s="50"/>
      <c r="U110" s="35"/>
      <c r="V110" s="36"/>
      <c r="W110" s="36"/>
      <c r="X110" s="35"/>
      <c r="Y110" s="38"/>
      <c r="AY110" s="44">
        <f t="shared" si="29"/>
        <v>-7.275957614183426E-12</v>
      </c>
      <c r="AZ110" s="35">
        <v>92</v>
      </c>
      <c r="BA110" s="39">
        <f t="shared" si="32"/>
        <v>0</v>
      </c>
      <c r="BB110" s="15">
        <f t="shared" si="33"/>
        <v>0</v>
      </c>
      <c r="BC110" s="15">
        <f t="shared" si="24"/>
        <v>0</v>
      </c>
      <c r="BD110" s="36">
        <f t="shared" si="22"/>
        <v>0</v>
      </c>
      <c r="BE110" s="15">
        <f t="shared" si="23"/>
        <v>0</v>
      </c>
      <c r="BF110" s="36">
        <f t="shared" si="30"/>
        <v>71428.57142857143</v>
      </c>
      <c r="BG110" s="36">
        <f t="shared" si="30"/>
        <v>46510.416666666766</v>
      </c>
      <c r="BH110" s="35">
        <f t="shared" si="31"/>
        <v>0</v>
      </c>
    </row>
    <row r="111" spans="12:60" ht="20.25" customHeight="1">
      <c r="L111" s="67"/>
      <c r="M111" s="50">
        <v>93</v>
      </c>
      <c r="N111" s="36">
        <f t="shared" si="34"/>
        <v>117797.61904761916</v>
      </c>
      <c r="O111" s="36">
        <f t="shared" si="35"/>
        <v>71428.57142857143</v>
      </c>
      <c r="P111" s="36">
        <f t="shared" si="36"/>
        <v>46369.04761904772</v>
      </c>
      <c r="Q111" s="48">
        <f t="shared" si="28"/>
        <v>23357142.857142907</v>
      </c>
      <c r="R111" s="37"/>
      <c r="S111" s="68"/>
      <c r="T111" s="50"/>
      <c r="U111" s="35"/>
      <c r="V111" s="36"/>
      <c r="W111" s="36"/>
      <c r="X111" s="35"/>
      <c r="Y111" s="38"/>
      <c r="AY111" s="44">
        <f t="shared" si="29"/>
        <v>0</v>
      </c>
      <c r="AZ111" s="35">
        <v>93</v>
      </c>
      <c r="BA111" s="39">
        <f t="shared" si="32"/>
        <v>0</v>
      </c>
      <c r="BB111" s="15">
        <f t="shared" si="33"/>
        <v>0</v>
      </c>
      <c r="BC111" s="15">
        <f t="shared" si="24"/>
        <v>0</v>
      </c>
      <c r="BD111" s="36">
        <f t="shared" si="22"/>
        <v>0</v>
      </c>
      <c r="BE111" s="15">
        <f t="shared" si="23"/>
        <v>0</v>
      </c>
      <c r="BF111" s="36">
        <f t="shared" si="30"/>
        <v>71428.57142857143</v>
      </c>
      <c r="BG111" s="36">
        <f t="shared" si="30"/>
        <v>46369.04761904772</v>
      </c>
      <c r="BH111" s="35">
        <f t="shared" si="31"/>
        <v>0</v>
      </c>
    </row>
    <row r="112" spans="12:60" ht="20.25" customHeight="1">
      <c r="L112" s="67"/>
      <c r="M112" s="50">
        <v>94</v>
      </c>
      <c r="N112" s="36">
        <f t="shared" si="34"/>
        <v>117656.2500000001</v>
      </c>
      <c r="O112" s="36">
        <f t="shared" si="35"/>
        <v>71428.57142857143</v>
      </c>
      <c r="P112" s="36">
        <f t="shared" si="36"/>
        <v>46227.67857142867</v>
      </c>
      <c r="Q112" s="48">
        <f t="shared" si="28"/>
        <v>23285714.285714336</v>
      </c>
      <c r="R112" s="37"/>
      <c r="S112" s="68"/>
      <c r="T112" s="50"/>
      <c r="U112" s="35"/>
      <c r="V112" s="36"/>
      <c r="W112" s="36"/>
      <c r="X112" s="35"/>
      <c r="Y112" s="38"/>
      <c r="AY112" s="44">
        <f t="shared" si="29"/>
        <v>0</v>
      </c>
      <c r="AZ112" s="35">
        <v>94</v>
      </c>
      <c r="BA112" s="39">
        <f t="shared" si="32"/>
        <v>0</v>
      </c>
      <c r="BB112" s="15">
        <f t="shared" si="33"/>
        <v>0</v>
      </c>
      <c r="BC112" s="15">
        <f t="shared" si="24"/>
        <v>0</v>
      </c>
      <c r="BD112" s="36">
        <f t="shared" si="22"/>
        <v>0</v>
      </c>
      <c r="BE112" s="15">
        <f t="shared" si="23"/>
        <v>0</v>
      </c>
      <c r="BF112" s="36">
        <f t="shared" si="30"/>
        <v>71428.57142857143</v>
      </c>
      <c r="BG112" s="36">
        <f t="shared" si="30"/>
        <v>46227.67857142867</v>
      </c>
      <c r="BH112" s="35">
        <f t="shared" si="31"/>
        <v>0</v>
      </c>
    </row>
    <row r="113" spans="12:60" ht="20.25" customHeight="1">
      <c r="L113" s="67"/>
      <c r="M113" s="50">
        <v>95</v>
      </c>
      <c r="N113" s="36">
        <f t="shared" si="34"/>
        <v>117514.88095238106</v>
      </c>
      <c r="O113" s="36">
        <f t="shared" si="35"/>
        <v>71428.57142857143</v>
      </c>
      <c r="P113" s="36">
        <f t="shared" si="36"/>
        <v>46086.30952380962</v>
      </c>
      <c r="Q113" s="48">
        <f t="shared" si="28"/>
        <v>23214285.714285765</v>
      </c>
      <c r="R113" s="37"/>
      <c r="S113" s="68"/>
      <c r="T113" s="50"/>
      <c r="U113" s="35"/>
      <c r="V113" s="36"/>
      <c r="W113" s="36"/>
      <c r="X113" s="35"/>
      <c r="Y113" s="38"/>
      <c r="AY113" s="44">
        <f t="shared" si="29"/>
        <v>7.275957614183426E-12</v>
      </c>
      <c r="AZ113" s="35">
        <v>95</v>
      </c>
      <c r="BA113" s="39">
        <f t="shared" si="32"/>
        <v>0</v>
      </c>
      <c r="BB113" s="15">
        <f t="shared" si="33"/>
        <v>0</v>
      </c>
      <c r="BC113" s="15">
        <f t="shared" si="24"/>
        <v>0</v>
      </c>
      <c r="BD113" s="36">
        <f aca="true" t="shared" si="37" ref="BD113:BD176">BB113-BC113</f>
        <v>0</v>
      </c>
      <c r="BE113" s="15">
        <f aca="true" t="shared" si="38" ref="BE113:BE176">IF(BC113&gt;0,BG113,0)</f>
        <v>0</v>
      </c>
      <c r="BF113" s="36">
        <f t="shared" si="30"/>
        <v>71428.57142857143</v>
      </c>
      <c r="BG113" s="36">
        <f t="shared" si="30"/>
        <v>46086.30952380962</v>
      </c>
      <c r="BH113" s="35">
        <f t="shared" si="31"/>
        <v>0</v>
      </c>
    </row>
    <row r="114" spans="12:60" ht="20.25" customHeight="1">
      <c r="L114" s="67"/>
      <c r="M114" s="50">
        <v>96</v>
      </c>
      <c r="N114" s="36">
        <f t="shared" si="34"/>
        <v>117373.51190476201</v>
      </c>
      <c r="O114" s="36">
        <f t="shared" si="35"/>
        <v>71428.57142857143</v>
      </c>
      <c r="P114" s="36">
        <f t="shared" si="36"/>
        <v>45944.94047619058</v>
      </c>
      <c r="Q114" s="48">
        <f t="shared" si="28"/>
        <v>23142857.142857194</v>
      </c>
      <c r="R114" s="37"/>
      <c r="S114" s="68"/>
      <c r="T114" s="50">
        <v>16</v>
      </c>
      <c r="U114" s="9">
        <f>V114+W114</f>
        <v>0</v>
      </c>
      <c r="V114" s="36">
        <f>IF(T114&gt;$G$8*2,0,$P$9/$G$8/2)</f>
        <v>0</v>
      </c>
      <c r="W114" s="36">
        <f>X108*$G$9/2</f>
        <v>0</v>
      </c>
      <c r="X114" s="48">
        <f>IF(X108-V114&lt;0,0,X108-V114)</f>
        <v>0</v>
      </c>
      <c r="Y114" s="37"/>
      <c r="AY114" s="44">
        <f t="shared" si="29"/>
        <v>-7.275957614183426E-12</v>
      </c>
      <c r="AZ114" s="35">
        <v>96</v>
      </c>
      <c r="BA114" s="39">
        <f t="shared" si="32"/>
        <v>0</v>
      </c>
      <c r="BB114" s="15">
        <f t="shared" si="33"/>
        <v>0</v>
      </c>
      <c r="BC114" s="15">
        <f aca="true" t="shared" si="39" ref="BC114:BC177">IF(BA114=1,BF114,IF(BB114&gt;0,BF114,0))</f>
        <v>0</v>
      </c>
      <c r="BD114" s="36">
        <f t="shared" si="37"/>
        <v>0</v>
      </c>
      <c r="BE114" s="15">
        <f t="shared" si="38"/>
        <v>0</v>
      </c>
      <c r="BF114" s="36">
        <f t="shared" si="30"/>
        <v>71428.57142857143</v>
      </c>
      <c r="BG114" s="36">
        <f t="shared" si="30"/>
        <v>45944.94047619058</v>
      </c>
      <c r="BH114" s="35">
        <f t="shared" si="31"/>
        <v>0</v>
      </c>
    </row>
    <row r="115" spans="12:60" ht="20.25" customHeight="1">
      <c r="L115" s="64" t="s">
        <v>45</v>
      </c>
      <c r="M115" s="50">
        <v>97</v>
      </c>
      <c r="N115" s="36">
        <f t="shared" si="34"/>
        <v>117232.14285714296</v>
      </c>
      <c r="O115" s="36">
        <f t="shared" si="35"/>
        <v>71428.57142857143</v>
      </c>
      <c r="P115" s="36">
        <f t="shared" si="36"/>
        <v>45803.57142857153</v>
      </c>
      <c r="Q115" s="48">
        <f t="shared" si="28"/>
        <v>23071428.571428623</v>
      </c>
      <c r="R115" s="37"/>
      <c r="S115" s="65" t="s">
        <v>45</v>
      </c>
      <c r="T115" s="50"/>
      <c r="U115" s="35"/>
      <c r="V115" s="36"/>
      <c r="W115" s="36"/>
      <c r="X115" s="35"/>
      <c r="Y115" s="38"/>
      <c r="AY115" s="44">
        <f t="shared" si="29"/>
        <v>-7.275957614183426E-12</v>
      </c>
      <c r="AZ115" s="35">
        <v>97</v>
      </c>
      <c r="BA115" s="39">
        <f t="shared" si="32"/>
        <v>0</v>
      </c>
      <c r="BB115" s="15">
        <f t="shared" si="33"/>
        <v>0</v>
      </c>
      <c r="BC115" s="15">
        <f t="shared" si="39"/>
        <v>0</v>
      </c>
      <c r="BD115" s="36">
        <f t="shared" si="37"/>
        <v>0</v>
      </c>
      <c r="BE115" s="15">
        <f t="shared" si="38"/>
        <v>0</v>
      </c>
      <c r="BF115" s="36">
        <f t="shared" si="30"/>
        <v>71428.57142857143</v>
      </c>
      <c r="BG115" s="36">
        <f t="shared" si="30"/>
        <v>45803.57142857153</v>
      </c>
      <c r="BH115" s="35">
        <f t="shared" si="31"/>
        <v>0</v>
      </c>
    </row>
    <row r="116" spans="12:60" ht="20.25" customHeight="1">
      <c r="L116" s="64"/>
      <c r="M116" s="50">
        <v>98</v>
      </c>
      <c r="N116" s="36">
        <f t="shared" si="34"/>
        <v>117090.77380952392</v>
      </c>
      <c r="O116" s="36">
        <f t="shared" si="35"/>
        <v>71428.57142857143</v>
      </c>
      <c r="P116" s="36">
        <f t="shared" si="36"/>
        <v>45662.20238095248</v>
      </c>
      <c r="Q116" s="48">
        <f t="shared" si="28"/>
        <v>23000000.000000052</v>
      </c>
      <c r="R116" s="37"/>
      <c r="S116" s="65"/>
      <c r="T116" s="50"/>
      <c r="U116" s="35"/>
      <c r="V116" s="36"/>
      <c r="W116" s="36"/>
      <c r="X116" s="35"/>
      <c r="Y116" s="38"/>
      <c r="AY116" s="44">
        <f t="shared" si="29"/>
        <v>0</v>
      </c>
      <c r="AZ116" s="35">
        <v>98</v>
      </c>
      <c r="BA116" s="39">
        <f t="shared" si="32"/>
        <v>0</v>
      </c>
      <c r="BB116" s="15">
        <f t="shared" si="33"/>
        <v>0</v>
      </c>
      <c r="BC116" s="15">
        <f t="shared" si="39"/>
        <v>0</v>
      </c>
      <c r="BD116" s="36">
        <f t="shared" si="37"/>
        <v>0</v>
      </c>
      <c r="BE116" s="15">
        <f t="shared" si="38"/>
        <v>0</v>
      </c>
      <c r="BF116" s="36">
        <f t="shared" si="30"/>
        <v>71428.57142857143</v>
      </c>
      <c r="BG116" s="36">
        <f t="shared" si="30"/>
        <v>45662.20238095248</v>
      </c>
      <c r="BH116" s="35">
        <f t="shared" si="31"/>
        <v>0</v>
      </c>
    </row>
    <row r="117" spans="12:60" ht="20.25" customHeight="1">
      <c r="L117" s="64"/>
      <c r="M117" s="50">
        <v>99</v>
      </c>
      <c r="N117" s="36">
        <f t="shared" si="34"/>
        <v>116949.40476190488</v>
      </c>
      <c r="O117" s="36">
        <f t="shared" si="35"/>
        <v>71428.57142857143</v>
      </c>
      <c r="P117" s="36">
        <f t="shared" si="36"/>
        <v>45520.83333333344</v>
      </c>
      <c r="Q117" s="48">
        <f t="shared" si="28"/>
        <v>22928571.42857148</v>
      </c>
      <c r="R117" s="37"/>
      <c r="S117" s="65"/>
      <c r="T117" s="50"/>
      <c r="U117" s="35"/>
      <c r="V117" s="36"/>
      <c r="W117" s="36"/>
      <c r="X117" s="35"/>
      <c r="Y117" s="38"/>
      <c r="AY117" s="44">
        <f t="shared" si="29"/>
        <v>7.275957614183426E-12</v>
      </c>
      <c r="AZ117" s="35">
        <v>99</v>
      </c>
      <c r="BA117" s="39">
        <f t="shared" si="32"/>
        <v>0</v>
      </c>
      <c r="BB117" s="15">
        <f t="shared" si="33"/>
        <v>0</v>
      </c>
      <c r="BC117" s="15">
        <f t="shared" si="39"/>
        <v>0</v>
      </c>
      <c r="BD117" s="36">
        <f t="shared" si="37"/>
        <v>0</v>
      </c>
      <c r="BE117" s="15">
        <f t="shared" si="38"/>
        <v>0</v>
      </c>
      <c r="BF117" s="36">
        <f t="shared" si="30"/>
        <v>71428.57142857143</v>
      </c>
      <c r="BG117" s="36">
        <f t="shared" si="30"/>
        <v>45520.83333333344</v>
      </c>
      <c r="BH117" s="35">
        <f t="shared" si="31"/>
        <v>0</v>
      </c>
    </row>
    <row r="118" spans="12:60" ht="20.25" customHeight="1">
      <c r="L118" s="64"/>
      <c r="M118" s="50">
        <v>100</v>
      </c>
      <c r="N118" s="36">
        <f t="shared" si="34"/>
        <v>116808.03571428583</v>
      </c>
      <c r="O118" s="36">
        <f t="shared" si="35"/>
        <v>71428.57142857143</v>
      </c>
      <c r="P118" s="36">
        <f t="shared" si="36"/>
        <v>45379.464285714384</v>
      </c>
      <c r="Q118" s="48">
        <f t="shared" si="28"/>
        <v>22857142.85714291</v>
      </c>
      <c r="R118" s="37"/>
      <c r="S118" s="65"/>
      <c r="T118" s="50"/>
      <c r="U118" s="35"/>
      <c r="V118" s="36"/>
      <c r="W118" s="36"/>
      <c r="X118" s="35"/>
      <c r="Y118" s="38"/>
      <c r="AY118" s="44">
        <f t="shared" si="29"/>
        <v>7.275957614183426E-12</v>
      </c>
      <c r="AZ118" s="35">
        <v>100</v>
      </c>
      <c r="BA118" s="39">
        <f t="shared" si="32"/>
        <v>0</v>
      </c>
      <c r="BB118" s="15">
        <f t="shared" si="33"/>
        <v>0</v>
      </c>
      <c r="BC118" s="15">
        <f t="shared" si="39"/>
        <v>0</v>
      </c>
      <c r="BD118" s="36">
        <f t="shared" si="37"/>
        <v>0</v>
      </c>
      <c r="BE118" s="15">
        <f t="shared" si="38"/>
        <v>0</v>
      </c>
      <c r="BF118" s="36">
        <f t="shared" si="30"/>
        <v>71428.57142857143</v>
      </c>
      <c r="BG118" s="36">
        <f t="shared" si="30"/>
        <v>45379.464285714384</v>
      </c>
      <c r="BH118" s="35">
        <f t="shared" si="31"/>
        <v>0</v>
      </c>
    </row>
    <row r="119" spans="12:60" ht="20.25" customHeight="1">
      <c r="L119" s="64"/>
      <c r="M119" s="50">
        <v>101</v>
      </c>
      <c r="N119" s="36">
        <f t="shared" si="34"/>
        <v>116666.66666666677</v>
      </c>
      <c r="O119" s="36">
        <f t="shared" si="35"/>
        <v>71428.57142857143</v>
      </c>
      <c r="P119" s="36">
        <f t="shared" si="36"/>
        <v>45238.095238095346</v>
      </c>
      <c r="Q119" s="48">
        <f t="shared" si="28"/>
        <v>22785714.28571434</v>
      </c>
      <c r="R119" s="37"/>
      <c r="S119" s="65"/>
      <c r="T119" s="50"/>
      <c r="U119" s="35"/>
      <c r="V119" s="36"/>
      <c r="W119" s="36"/>
      <c r="X119" s="35"/>
      <c r="Y119" s="38"/>
      <c r="AY119" s="44">
        <f t="shared" si="29"/>
        <v>-7.275957614183426E-12</v>
      </c>
      <c r="AZ119" s="35">
        <v>101</v>
      </c>
      <c r="BA119" s="39">
        <f t="shared" si="32"/>
        <v>0</v>
      </c>
      <c r="BB119" s="15">
        <f t="shared" si="33"/>
        <v>0</v>
      </c>
      <c r="BC119" s="15">
        <f t="shared" si="39"/>
        <v>0</v>
      </c>
      <c r="BD119" s="36">
        <f t="shared" si="37"/>
        <v>0</v>
      </c>
      <c r="BE119" s="15">
        <f t="shared" si="38"/>
        <v>0</v>
      </c>
      <c r="BF119" s="36">
        <f t="shared" si="30"/>
        <v>71428.57142857143</v>
      </c>
      <c r="BG119" s="36">
        <f t="shared" si="30"/>
        <v>45238.095238095346</v>
      </c>
      <c r="BH119" s="35">
        <f t="shared" si="31"/>
        <v>0</v>
      </c>
    </row>
    <row r="120" spans="12:60" ht="20.25" customHeight="1">
      <c r="L120" s="64"/>
      <c r="M120" s="50">
        <v>102</v>
      </c>
      <c r="N120" s="36">
        <f t="shared" si="34"/>
        <v>116525.29761904773</v>
      </c>
      <c r="O120" s="36">
        <f t="shared" si="35"/>
        <v>71428.57142857143</v>
      </c>
      <c r="P120" s="36">
        <f t="shared" si="36"/>
        <v>45096.7261904763</v>
      </c>
      <c r="Q120" s="48">
        <f t="shared" si="28"/>
        <v>22714285.71428577</v>
      </c>
      <c r="R120" s="37"/>
      <c r="S120" s="65"/>
      <c r="T120" s="50">
        <v>17</v>
      </c>
      <c r="U120" s="9">
        <f>V120+W120</f>
        <v>0</v>
      </c>
      <c r="V120" s="36">
        <f>IF(T120&gt;$G$8*2,0,$P$9/$G$8/2)</f>
        <v>0</v>
      </c>
      <c r="W120" s="36">
        <f>X114*$G$9/2</f>
        <v>0</v>
      </c>
      <c r="X120" s="48">
        <f>IF(X114-V120&lt;0,0,X114-V120)</f>
        <v>0</v>
      </c>
      <c r="Y120" s="37"/>
      <c r="AY120" s="44">
        <f t="shared" si="29"/>
        <v>0</v>
      </c>
      <c r="AZ120" s="35">
        <v>102</v>
      </c>
      <c r="BA120" s="39">
        <f t="shared" si="32"/>
        <v>0</v>
      </c>
      <c r="BB120" s="15">
        <f t="shared" si="33"/>
        <v>0</v>
      </c>
      <c r="BC120" s="15">
        <f t="shared" si="39"/>
        <v>0</v>
      </c>
      <c r="BD120" s="36">
        <f t="shared" si="37"/>
        <v>0</v>
      </c>
      <c r="BE120" s="15">
        <f t="shared" si="38"/>
        <v>0</v>
      </c>
      <c r="BF120" s="36">
        <f t="shared" si="30"/>
        <v>71428.57142857143</v>
      </c>
      <c r="BG120" s="36">
        <f t="shared" si="30"/>
        <v>45096.7261904763</v>
      </c>
      <c r="BH120" s="35">
        <f t="shared" si="31"/>
        <v>0</v>
      </c>
    </row>
    <row r="121" spans="12:60" ht="20.25" customHeight="1">
      <c r="L121" s="64"/>
      <c r="M121" s="50">
        <v>103</v>
      </c>
      <c r="N121" s="36">
        <f t="shared" si="34"/>
        <v>116383.92857142868</v>
      </c>
      <c r="O121" s="36">
        <f t="shared" si="35"/>
        <v>71428.57142857143</v>
      </c>
      <c r="P121" s="36">
        <f t="shared" si="36"/>
        <v>44955.35714285725</v>
      </c>
      <c r="Q121" s="48">
        <f t="shared" si="28"/>
        <v>22642857.142857198</v>
      </c>
      <c r="R121" s="37"/>
      <c r="S121" s="65"/>
      <c r="T121" s="50"/>
      <c r="U121" s="35"/>
      <c r="V121" s="36"/>
      <c r="W121" s="36"/>
      <c r="X121" s="35"/>
      <c r="Y121" s="38"/>
      <c r="AY121" s="44">
        <f t="shared" si="29"/>
        <v>0</v>
      </c>
      <c r="AZ121" s="35">
        <v>103</v>
      </c>
      <c r="BA121" s="39">
        <f t="shared" si="32"/>
        <v>0</v>
      </c>
      <c r="BB121" s="15">
        <f t="shared" si="33"/>
        <v>0</v>
      </c>
      <c r="BC121" s="15">
        <f t="shared" si="39"/>
        <v>0</v>
      </c>
      <c r="BD121" s="36">
        <f t="shared" si="37"/>
        <v>0</v>
      </c>
      <c r="BE121" s="15">
        <f t="shared" si="38"/>
        <v>0</v>
      </c>
      <c r="BF121" s="36">
        <f t="shared" si="30"/>
        <v>71428.57142857143</v>
      </c>
      <c r="BG121" s="36">
        <f t="shared" si="30"/>
        <v>44955.35714285725</v>
      </c>
      <c r="BH121" s="35">
        <f t="shared" si="31"/>
        <v>0</v>
      </c>
    </row>
    <row r="122" spans="12:60" ht="20.25" customHeight="1">
      <c r="L122" s="64"/>
      <c r="M122" s="50">
        <v>104</v>
      </c>
      <c r="N122" s="36">
        <f t="shared" si="34"/>
        <v>116242.55952380964</v>
      </c>
      <c r="O122" s="36">
        <f t="shared" si="35"/>
        <v>71428.57142857143</v>
      </c>
      <c r="P122" s="36">
        <f t="shared" si="36"/>
        <v>44813.9880952382</v>
      </c>
      <c r="Q122" s="48">
        <f t="shared" si="28"/>
        <v>22571428.571428627</v>
      </c>
      <c r="R122" s="37"/>
      <c r="S122" s="65"/>
      <c r="T122" s="50"/>
      <c r="U122" s="35"/>
      <c r="V122" s="36"/>
      <c r="W122" s="36"/>
      <c r="X122" s="35"/>
      <c r="Y122" s="38"/>
      <c r="AY122" s="44">
        <f t="shared" si="29"/>
        <v>7.275957614183426E-12</v>
      </c>
      <c r="AZ122" s="35">
        <v>104</v>
      </c>
      <c r="BA122" s="39">
        <f t="shared" si="32"/>
        <v>0</v>
      </c>
      <c r="BB122" s="15">
        <f t="shared" si="33"/>
        <v>0</v>
      </c>
      <c r="BC122" s="15">
        <f t="shared" si="39"/>
        <v>0</v>
      </c>
      <c r="BD122" s="36">
        <f t="shared" si="37"/>
        <v>0</v>
      </c>
      <c r="BE122" s="15">
        <f t="shared" si="38"/>
        <v>0</v>
      </c>
      <c r="BF122" s="36">
        <f t="shared" si="30"/>
        <v>71428.57142857143</v>
      </c>
      <c r="BG122" s="36">
        <f t="shared" si="30"/>
        <v>44813.9880952382</v>
      </c>
      <c r="BH122" s="35">
        <f t="shared" si="31"/>
        <v>0</v>
      </c>
    </row>
    <row r="123" spans="12:60" ht="20.25" customHeight="1">
      <c r="L123" s="64"/>
      <c r="M123" s="50">
        <v>105</v>
      </c>
      <c r="N123" s="36">
        <f t="shared" si="34"/>
        <v>116101.19047619059</v>
      </c>
      <c r="O123" s="36">
        <f t="shared" si="35"/>
        <v>71428.57142857143</v>
      </c>
      <c r="P123" s="36">
        <f t="shared" si="36"/>
        <v>44672.61904761916</v>
      </c>
      <c r="Q123" s="48">
        <f t="shared" si="28"/>
        <v>22500000.000000056</v>
      </c>
      <c r="R123" s="37"/>
      <c r="S123" s="65"/>
      <c r="T123" s="50"/>
      <c r="U123" s="35"/>
      <c r="V123" s="36"/>
      <c r="W123" s="36"/>
      <c r="X123" s="35"/>
      <c r="Y123" s="38"/>
      <c r="AY123" s="44">
        <f t="shared" si="29"/>
        <v>-7.275957614183426E-12</v>
      </c>
      <c r="AZ123" s="35">
        <v>105</v>
      </c>
      <c r="BA123" s="39">
        <f t="shared" si="32"/>
        <v>0</v>
      </c>
      <c r="BB123" s="15">
        <f t="shared" si="33"/>
        <v>0</v>
      </c>
      <c r="BC123" s="15">
        <f t="shared" si="39"/>
        <v>0</v>
      </c>
      <c r="BD123" s="36">
        <f t="shared" si="37"/>
        <v>0</v>
      </c>
      <c r="BE123" s="15">
        <f t="shared" si="38"/>
        <v>0</v>
      </c>
      <c r="BF123" s="36">
        <f t="shared" si="30"/>
        <v>71428.57142857143</v>
      </c>
      <c r="BG123" s="36">
        <f t="shared" si="30"/>
        <v>44672.61904761916</v>
      </c>
      <c r="BH123" s="35">
        <f t="shared" si="31"/>
        <v>0</v>
      </c>
    </row>
    <row r="124" spans="12:60" ht="20.25" customHeight="1">
      <c r="L124" s="64"/>
      <c r="M124" s="50">
        <v>106</v>
      </c>
      <c r="N124" s="36">
        <f t="shared" si="34"/>
        <v>115959.82142857154</v>
      </c>
      <c r="O124" s="36">
        <f t="shared" si="35"/>
        <v>71428.57142857143</v>
      </c>
      <c r="P124" s="36">
        <f t="shared" si="36"/>
        <v>44531.25000000011</v>
      </c>
      <c r="Q124" s="48">
        <f t="shared" si="28"/>
        <v>22428571.428571485</v>
      </c>
      <c r="R124" s="37"/>
      <c r="S124" s="65"/>
      <c r="T124" s="50"/>
      <c r="U124" s="35"/>
      <c r="V124" s="36"/>
      <c r="W124" s="36"/>
      <c r="X124" s="35"/>
      <c r="Y124" s="38"/>
      <c r="AY124" s="44">
        <f t="shared" si="29"/>
        <v>-7.275957614183426E-12</v>
      </c>
      <c r="AZ124" s="35">
        <v>106</v>
      </c>
      <c r="BA124" s="39">
        <f t="shared" si="32"/>
        <v>0</v>
      </c>
      <c r="BB124" s="15">
        <f t="shared" si="33"/>
        <v>0</v>
      </c>
      <c r="BC124" s="15">
        <f t="shared" si="39"/>
        <v>0</v>
      </c>
      <c r="BD124" s="36">
        <f t="shared" si="37"/>
        <v>0</v>
      </c>
      <c r="BE124" s="15">
        <f t="shared" si="38"/>
        <v>0</v>
      </c>
      <c r="BF124" s="36">
        <f t="shared" si="30"/>
        <v>71428.57142857143</v>
      </c>
      <c r="BG124" s="36">
        <f t="shared" si="30"/>
        <v>44531.25000000011</v>
      </c>
      <c r="BH124" s="35">
        <f t="shared" si="31"/>
        <v>0</v>
      </c>
    </row>
    <row r="125" spans="12:60" ht="20.25" customHeight="1">
      <c r="L125" s="64"/>
      <c r="M125" s="50">
        <v>107</v>
      </c>
      <c r="N125" s="36">
        <f t="shared" si="34"/>
        <v>115818.4523809525</v>
      </c>
      <c r="O125" s="36">
        <f t="shared" si="35"/>
        <v>71428.57142857143</v>
      </c>
      <c r="P125" s="36">
        <f t="shared" si="36"/>
        <v>44389.88095238106</v>
      </c>
      <c r="Q125" s="48">
        <f t="shared" si="28"/>
        <v>22357142.857142914</v>
      </c>
      <c r="R125" s="37"/>
      <c r="S125" s="65"/>
      <c r="T125" s="50"/>
      <c r="U125" s="35"/>
      <c r="V125" s="36"/>
      <c r="W125" s="36"/>
      <c r="X125" s="35"/>
      <c r="Y125" s="38"/>
      <c r="AY125" s="44">
        <f t="shared" si="29"/>
        <v>0</v>
      </c>
      <c r="AZ125" s="35">
        <v>107</v>
      </c>
      <c r="BA125" s="39">
        <f t="shared" si="32"/>
        <v>0</v>
      </c>
      <c r="BB125" s="15">
        <f t="shared" si="33"/>
        <v>0</v>
      </c>
      <c r="BC125" s="15">
        <f t="shared" si="39"/>
        <v>0</v>
      </c>
      <c r="BD125" s="36">
        <f t="shared" si="37"/>
        <v>0</v>
      </c>
      <c r="BE125" s="15">
        <f t="shared" si="38"/>
        <v>0</v>
      </c>
      <c r="BF125" s="36">
        <f t="shared" si="30"/>
        <v>71428.57142857143</v>
      </c>
      <c r="BG125" s="36">
        <f t="shared" si="30"/>
        <v>44389.88095238106</v>
      </c>
      <c r="BH125" s="35">
        <f t="shared" si="31"/>
        <v>0</v>
      </c>
    </row>
    <row r="126" spans="12:60" ht="20.25" customHeight="1">
      <c r="L126" s="64"/>
      <c r="M126" s="50">
        <v>108</v>
      </c>
      <c r="N126" s="36">
        <f t="shared" si="34"/>
        <v>115677.08333333346</v>
      </c>
      <c r="O126" s="36">
        <f t="shared" si="35"/>
        <v>71428.57142857143</v>
      </c>
      <c r="P126" s="36">
        <f t="shared" si="36"/>
        <v>44248.51190476202</v>
      </c>
      <c r="Q126" s="48">
        <f t="shared" si="28"/>
        <v>22285714.285714343</v>
      </c>
      <c r="R126" s="37"/>
      <c r="S126" s="65"/>
      <c r="T126" s="50">
        <v>18</v>
      </c>
      <c r="U126" s="9">
        <f>V126+W126</f>
        <v>0</v>
      </c>
      <c r="V126" s="36">
        <f>IF(T126&gt;$G$8*2,0,$P$9/$G$8/2)</f>
        <v>0</v>
      </c>
      <c r="W126" s="36">
        <f>X120*$G$9/2</f>
        <v>0</v>
      </c>
      <c r="X126" s="48">
        <f>IF(X120-V126&lt;0,0,X120-V126)</f>
        <v>0</v>
      </c>
      <c r="Y126" s="37"/>
      <c r="AY126" s="44">
        <f t="shared" si="29"/>
        <v>7.275957614183426E-12</v>
      </c>
      <c r="AZ126" s="35">
        <v>108</v>
      </c>
      <c r="BA126" s="39">
        <f t="shared" si="32"/>
        <v>0</v>
      </c>
      <c r="BB126" s="15">
        <f t="shared" si="33"/>
        <v>0</v>
      </c>
      <c r="BC126" s="15">
        <f t="shared" si="39"/>
        <v>0</v>
      </c>
      <c r="BD126" s="36">
        <f t="shared" si="37"/>
        <v>0</v>
      </c>
      <c r="BE126" s="15">
        <f t="shared" si="38"/>
        <v>0</v>
      </c>
      <c r="BF126" s="36">
        <f t="shared" si="30"/>
        <v>71428.57142857143</v>
      </c>
      <c r="BG126" s="36">
        <f t="shared" si="30"/>
        <v>44248.51190476202</v>
      </c>
      <c r="BH126" s="35">
        <f t="shared" si="31"/>
        <v>0</v>
      </c>
    </row>
    <row r="127" spans="12:60" ht="20.25" customHeight="1">
      <c r="L127" s="67" t="s">
        <v>46</v>
      </c>
      <c r="M127" s="50">
        <v>109</v>
      </c>
      <c r="N127" s="36">
        <f t="shared" si="34"/>
        <v>115535.7142857144</v>
      </c>
      <c r="O127" s="36">
        <f t="shared" si="35"/>
        <v>71428.57142857143</v>
      </c>
      <c r="P127" s="36">
        <f t="shared" si="36"/>
        <v>44107.142857142964</v>
      </c>
      <c r="Q127" s="48">
        <f t="shared" si="28"/>
        <v>22214285.714285772</v>
      </c>
      <c r="R127" s="37"/>
      <c r="S127" s="68" t="s">
        <v>46</v>
      </c>
      <c r="T127" s="50"/>
      <c r="U127" s="35"/>
      <c r="V127" s="36"/>
      <c r="W127" s="36"/>
      <c r="X127" s="35"/>
      <c r="Y127" s="38"/>
      <c r="AY127" s="44">
        <f t="shared" si="29"/>
        <v>7.275957614183426E-12</v>
      </c>
      <c r="AZ127" s="35">
        <v>109</v>
      </c>
      <c r="BA127" s="39">
        <f t="shared" si="32"/>
        <v>0</v>
      </c>
      <c r="BB127" s="15">
        <f t="shared" si="33"/>
        <v>0</v>
      </c>
      <c r="BC127" s="15">
        <f t="shared" si="39"/>
        <v>0</v>
      </c>
      <c r="BD127" s="36">
        <f t="shared" si="37"/>
        <v>0</v>
      </c>
      <c r="BE127" s="15">
        <f t="shared" si="38"/>
        <v>0</v>
      </c>
      <c r="BF127" s="36">
        <f t="shared" si="30"/>
        <v>71428.57142857143</v>
      </c>
      <c r="BG127" s="36">
        <f t="shared" si="30"/>
        <v>44107.142857142964</v>
      </c>
      <c r="BH127" s="35">
        <f t="shared" si="31"/>
        <v>0</v>
      </c>
    </row>
    <row r="128" spans="12:60" ht="20.25" customHeight="1">
      <c r="L128" s="67"/>
      <c r="M128" s="50">
        <v>110</v>
      </c>
      <c r="N128" s="36">
        <f t="shared" si="34"/>
        <v>115394.34523809535</v>
      </c>
      <c r="O128" s="36">
        <f t="shared" si="35"/>
        <v>71428.57142857143</v>
      </c>
      <c r="P128" s="36">
        <f t="shared" si="36"/>
        <v>43965.773809523926</v>
      </c>
      <c r="Q128" s="48">
        <f t="shared" si="28"/>
        <v>22142857.1428572</v>
      </c>
      <c r="R128" s="37"/>
      <c r="S128" s="68"/>
      <c r="T128" s="50"/>
      <c r="U128" s="35"/>
      <c r="V128" s="36"/>
      <c r="W128" s="36"/>
      <c r="X128" s="35"/>
      <c r="Y128" s="38"/>
      <c r="AY128" s="44">
        <f t="shared" si="29"/>
        <v>-7.275957614183426E-12</v>
      </c>
      <c r="AZ128" s="35">
        <v>110</v>
      </c>
      <c r="BA128" s="39">
        <f t="shared" si="32"/>
        <v>0</v>
      </c>
      <c r="BB128" s="15">
        <f t="shared" si="33"/>
        <v>0</v>
      </c>
      <c r="BC128" s="15">
        <f t="shared" si="39"/>
        <v>0</v>
      </c>
      <c r="BD128" s="36">
        <f t="shared" si="37"/>
        <v>0</v>
      </c>
      <c r="BE128" s="15">
        <f t="shared" si="38"/>
        <v>0</v>
      </c>
      <c r="BF128" s="36">
        <f t="shared" si="30"/>
        <v>71428.57142857143</v>
      </c>
      <c r="BG128" s="36">
        <f t="shared" si="30"/>
        <v>43965.773809523926</v>
      </c>
      <c r="BH128" s="35">
        <f t="shared" si="31"/>
        <v>0</v>
      </c>
    </row>
    <row r="129" spans="12:60" ht="20.25" customHeight="1">
      <c r="L129" s="67"/>
      <c r="M129" s="50">
        <v>111</v>
      </c>
      <c r="N129" s="36">
        <f t="shared" si="34"/>
        <v>115252.97619047631</v>
      </c>
      <c r="O129" s="36">
        <f t="shared" si="35"/>
        <v>71428.57142857143</v>
      </c>
      <c r="P129" s="36">
        <f t="shared" si="36"/>
        <v>43824.40476190488</v>
      </c>
      <c r="Q129" s="48">
        <f t="shared" si="28"/>
        <v>22071428.57142863</v>
      </c>
      <c r="R129" s="37"/>
      <c r="S129" s="68"/>
      <c r="T129" s="50"/>
      <c r="U129" s="35"/>
      <c r="V129" s="36"/>
      <c r="W129" s="36"/>
      <c r="X129" s="35"/>
      <c r="Y129" s="38"/>
      <c r="AY129" s="44">
        <f t="shared" si="29"/>
        <v>0</v>
      </c>
      <c r="AZ129" s="35">
        <v>111</v>
      </c>
      <c r="BA129" s="39">
        <f t="shared" si="32"/>
        <v>0</v>
      </c>
      <c r="BB129" s="15">
        <f t="shared" si="33"/>
        <v>0</v>
      </c>
      <c r="BC129" s="15">
        <f t="shared" si="39"/>
        <v>0</v>
      </c>
      <c r="BD129" s="36">
        <f t="shared" si="37"/>
        <v>0</v>
      </c>
      <c r="BE129" s="15">
        <f t="shared" si="38"/>
        <v>0</v>
      </c>
      <c r="BF129" s="36">
        <f t="shared" si="30"/>
        <v>71428.57142857143</v>
      </c>
      <c r="BG129" s="36">
        <f t="shared" si="30"/>
        <v>43824.40476190488</v>
      </c>
      <c r="BH129" s="35">
        <f t="shared" si="31"/>
        <v>0</v>
      </c>
    </row>
    <row r="130" spans="12:60" ht="20.25" customHeight="1">
      <c r="L130" s="67"/>
      <c r="M130" s="50">
        <v>112</v>
      </c>
      <c r="N130" s="36">
        <f t="shared" si="34"/>
        <v>115111.60714285728</v>
      </c>
      <c r="O130" s="36">
        <f t="shared" si="35"/>
        <v>71428.57142857143</v>
      </c>
      <c r="P130" s="36">
        <f t="shared" si="36"/>
        <v>43683.035714285834</v>
      </c>
      <c r="Q130" s="48">
        <f t="shared" si="28"/>
        <v>22000000.00000006</v>
      </c>
      <c r="R130" s="37"/>
      <c r="S130" s="68"/>
      <c r="T130" s="50"/>
      <c r="U130" s="35"/>
      <c r="V130" s="36"/>
      <c r="W130" s="36"/>
      <c r="X130" s="35"/>
      <c r="Y130" s="38"/>
      <c r="AY130" s="44">
        <f t="shared" si="29"/>
        <v>7.275957614183426E-12</v>
      </c>
      <c r="AZ130" s="35">
        <v>112</v>
      </c>
      <c r="BA130" s="39">
        <f t="shared" si="32"/>
        <v>0</v>
      </c>
      <c r="BB130" s="15">
        <f t="shared" si="33"/>
        <v>0</v>
      </c>
      <c r="BC130" s="15">
        <f t="shared" si="39"/>
        <v>0</v>
      </c>
      <c r="BD130" s="36">
        <f t="shared" si="37"/>
        <v>0</v>
      </c>
      <c r="BE130" s="15">
        <f t="shared" si="38"/>
        <v>0</v>
      </c>
      <c r="BF130" s="36">
        <f t="shared" si="30"/>
        <v>71428.57142857143</v>
      </c>
      <c r="BG130" s="36">
        <f t="shared" si="30"/>
        <v>43683.035714285834</v>
      </c>
      <c r="BH130" s="35">
        <f t="shared" si="31"/>
        <v>0</v>
      </c>
    </row>
    <row r="131" spans="12:60" ht="20.25" customHeight="1">
      <c r="L131" s="67"/>
      <c r="M131" s="50">
        <v>113</v>
      </c>
      <c r="N131" s="36">
        <f t="shared" si="34"/>
        <v>114970.23809523822</v>
      </c>
      <c r="O131" s="36">
        <f t="shared" si="35"/>
        <v>71428.57142857143</v>
      </c>
      <c r="P131" s="36">
        <f t="shared" si="36"/>
        <v>43541.66666666678</v>
      </c>
      <c r="Q131" s="48">
        <f t="shared" si="28"/>
        <v>21928571.42857149</v>
      </c>
      <c r="R131" s="37"/>
      <c r="S131" s="68"/>
      <c r="T131" s="50"/>
      <c r="U131" s="35"/>
      <c r="V131" s="36"/>
      <c r="W131" s="36"/>
      <c r="X131" s="35"/>
      <c r="Y131" s="38"/>
      <c r="AY131" s="44">
        <f t="shared" si="29"/>
        <v>7.275957614183426E-12</v>
      </c>
      <c r="AZ131" s="35">
        <v>113</v>
      </c>
      <c r="BA131" s="39">
        <f t="shared" si="32"/>
        <v>0</v>
      </c>
      <c r="BB131" s="15">
        <f t="shared" si="33"/>
        <v>0</v>
      </c>
      <c r="BC131" s="15">
        <f t="shared" si="39"/>
        <v>0</v>
      </c>
      <c r="BD131" s="36">
        <f t="shared" si="37"/>
        <v>0</v>
      </c>
      <c r="BE131" s="15">
        <f t="shared" si="38"/>
        <v>0</v>
      </c>
      <c r="BF131" s="36">
        <f t="shared" si="30"/>
        <v>71428.57142857143</v>
      </c>
      <c r="BG131" s="36">
        <f t="shared" si="30"/>
        <v>43541.66666666678</v>
      </c>
      <c r="BH131" s="35">
        <f t="shared" si="31"/>
        <v>0</v>
      </c>
    </row>
    <row r="132" spans="12:60" ht="20.25" customHeight="1">
      <c r="L132" s="67"/>
      <c r="M132" s="50">
        <v>114</v>
      </c>
      <c r="N132" s="36">
        <f t="shared" si="34"/>
        <v>114828.86904761917</v>
      </c>
      <c r="O132" s="36">
        <f t="shared" si="35"/>
        <v>71428.57142857143</v>
      </c>
      <c r="P132" s="36">
        <f t="shared" si="36"/>
        <v>43400.29761904774</v>
      </c>
      <c r="Q132" s="48">
        <f t="shared" si="28"/>
        <v>21857142.857142918</v>
      </c>
      <c r="R132" s="37"/>
      <c r="S132" s="68"/>
      <c r="T132" s="50">
        <v>19</v>
      </c>
      <c r="U132" s="9">
        <f>V132+W132</f>
        <v>0</v>
      </c>
      <c r="V132" s="36">
        <f>IF(T132&gt;$G$8*2,0,$P$9/$G$8/2)</f>
        <v>0</v>
      </c>
      <c r="W132" s="36">
        <f>X126*$G$9/2</f>
        <v>0</v>
      </c>
      <c r="X132" s="48">
        <f>IF(X126-V132&lt;0,0,X126-V132)</f>
        <v>0</v>
      </c>
      <c r="Y132" s="37"/>
      <c r="AY132" s="44">
        <f t="shared" si="29"/>
        <v>-7.275957614183426E-12</v>
      </c>
      <c r="AZ132" s="35">
        <v>114</v>
      </c>
      <c r="BA132" s="39">
        <f t="shared" si="32"/>
        <v>0</v>
      </c>
      <c r="BB132" s="15">
        <f t="shared" si="33"/>
        <v>0</v>
      </c>
      <c r="BC132" s="15">
        <f t="shared" si="39"/>
        <v>0</v>
      </c>
      <c r="BD132" s="36">
        <f t="shared" si="37"/>
        <v>0</v>
      </c>
      <c r="BE132" s="15">
        <f t="shared" si="38"/>
        <v>0</v>
      </c>
      <c r="BF132" s="36">
        <f t="shared" si="30"/>
        <v>71428.57142857143</v>
      </c>
      <c r="BG132" s="36">
        <f t="shared" si="30"/>
        <v>43400.29761904774</v>
      </c>
      <c r="BH132" s="35">
        <f t="shared" si="31"/>
        <v>0</v>
      </c>
    </row>
    <row r="133" spans="12:60" ht="20.25" customHeight="1">
      <c r="L133" s="67"/>
      <c r="M133" s="50">
        <v>115</v>
      </c>
      <c r="N133" s="36">
        <f t="shared" si="34"/>
        <v>114687.50000000012</v>
      </c>
      <c r="O133" s="36">
        <f t="shared" si="35"/>
        <v>71428.57142857143</v>
      </c>
      <c r="P133" s="36">
        <f t="shared" si="36"/>
        <v>43258.92857142869</v>
      </c>
      <c r="Q133" s="48">
        <f t="shared" si="28"/>
        <v>21785714.285714347</v>
      </c>
      <c r="R133" s="37"/>
      <c r="S133" s="68"/>
      <c r="T133" s="50"/>
      <c r="U133" s="35"/>
      <c r="V133" s="36"/>
      <c r="W133" s="36"/>
      <c r="X133" s="35"/>
      <c r="Y133" s="38"/>
      <c r="AY133" s="44">
        <f t="shared" si="29"/>
        <v>-7.275957614183426E-12</v>
      </c>
      <c r="AZ133" s="35">
        <v>115</v>
      </c>
      <c r="BA133" s="39">
        <f t="shared" si="32"/>
        <v>0</v>
      </c>
      <c r="BB133" s="15">
        <f t="shared" si="33"/>
        <v>0</v>
      </c>
      <c r="BC133" s="15">
        <f t="shared" si="39"/>
        <v>0</v>
      </c>
      <c r="BD133" s="36">
        <f t="shared" si="37"/>
        <v>0</v>
      </c>
      <c r="BE133" s="15">
        <f t="shared" si="38"/>
        <v>0</v>
      </c>
      <c r="BF133" s="36">
        <f t="shared" si="30"/>
        <v>71428.57142857143</v>
      </c>
      <c r="BG133" s="36">
        <f t="shared" si="30"/>
        <v>43258.92857142869</v>
      </c>
      <c r="BH133" s="35">
        <f t="shared" si="31"/>
        <v>0</v>
      </c>
    </row>
    <row r="134" spans="12:60" ht="20.25" customHeight="1">
      <c r="L134" s="67"/>
      <c r="M134" s="50">
        <v>116</v>
      </c>
      <c r="N134" s="36">
        <f t="shared" si="34"/>
        <v>114546.13095238109</v>
      </c>
      <c r="O134" s="36">
        <f t="shared" si="35"/>
        <v>71428.57142857143</v>
      </c>
      <c r="P134" s="36">
        <f t="shared" si="36"/>
        <v>43117.55952380965</v>
      </c>
      <c r="Q134" s="48">
        <f t="shared" si="28"/>
        <v>21714285.714285776</v>
      </c>
      <c r="R134" s="37"/>
      <c r="S134" s="68"/>
      <c r="T134" s="50"/>
      <c r="U134" s="35"/>
      <c r="V134" s="36"/>
      <c r="W134" s="36"/>
      <c r="X134" s="35"/>
      <c r="Y134" s="38"/>
      <c r="AY134" s="44">
        <f t="shared" si="29"/>
        <v>7.275957614183426E-12</v>
      </c>
      <c r="AZ134" s="35">
        <v>116</v>
      </c>
      <c r="BA134" s="39">
        <f t="shared" si="32"/>
        <v>0</v>
      </c>
      <c r="BB134" s="15">
        <f t="shared" si="33"/>
        <v>0</v>
      </c>
      <c r="BC134" s="15">
        <f t="shared" si="39"/>
        <v>0</v>
      </c>
      <c r="BD134" s="36">
        <f t="shared" si="37"/>
        <v>0</v>
      </c>
      <c r="BE134" s="15">
        <f t="shared" si="38"/>
        <v>0</v>
      </c>
      <c r="BF134" s="36">
        <f t="shared" si="30"/>
        <v>71428.57142857143</v>
      </c>
      <c r="BG134" s="36">
        <f t="shared" si="30"/>
        <v>43117.55952380965</v>
      </c>
      <c r="BH134" s="35">
        <f t="shared" si="31"/>
        <v>0</v>
      </c>
    </row>
    <row r="135" spans="12:60" ht="20.25" customHeight="1">
      <c r="L135" s="67"/>
      <c r="M135" s="50">
        <v>117</v>
      </c>
      <c r="N135" s="36">
        <f t="shared" si="34"/>
        <v>114404.76190476204</v>
      </c>
      <c r="O135" s="36">
        <f t="shared" si="35"/>
        <v>71428.57142857143</v>
      </c>
      <c r="P135" s="36">
        <f t="shared" si="36"/>
        <v>42976.1904761906</v>
      </c>
      <c r="Q135" s="48">
        <f t="shared" si="28"/>
        <v>21642857.142857205</v>
      </c>
      <c r="R135" s="37"/>
      <c r="S135" s="68"/>
      <c r="T135" s="50"/>
      <c r="U135" s="35"/>
      <c r="V135" s="36"/>
      <c r="W135" s="36"/>
      <c r="X135" s="35"/>
      <c r="Y135" s="38"/>
      <c r="AY135" s="44">
        <f t="shared" si="29"/>
        <v>7.275957614183426E-12</v>
      </c>
      <c r="AZ135" s="35">
        <v>117</v>
      </c>
      <c r="BA135" s="39">
        <f t="shared" si="32"/>
        <v>0</v>
      </c>
      <c r="BB135" s="15">
        <f t="shared" si="33"/>
        <v>0</v>
      </c>
      <c r="BC135" s="15">
        <f t="shared" si="39"/>
        <v>0</v>
      </c>
      <c r="BD135" s="36">
        <f t="shared" si="37"/>
        <v>0</v>
      </c>
      <c r="BE135" s="15">
        <f t="shared" si="38"/>
        <v>0</v>
      </c>
      <c r="BF135" s="36">
        <f t="shared" si="30"/>
        <v>71428.57142857143</v>
      </c>
      <c r="BG135" s="36">
        <f t="shared" si="30"/>
        <v>42976.1904761906</v>
      </c>
      <c r="BH135" s="35">
        <f t="shared" si="31"/>
        <v>0</v>
      </c>
    </row>
    <row r="136" spans="12:60" ht="20.25" customHeight="1">
      <c r="L136" s="67"/>
      <c r="M136" s="50">
        <v>118</v>
      </c>
      <c r="N136" s="36">
        <f t="shared" si="34"/>
        <v>114263.39285714299</v>
      </c>
      <c r="O136" s="36">
        <f t="shared" si="35"/>
        <v>71428.57142857143</v>
      </c>
      <c r="P136" s="36">
        <f t="shared" si="36"/>
        <v>42834.82142857155</v>
      </c>
      <c r="Q136" s="48">
        <f t="shared" si="28"/>
        <v>21571428.571428634</v>
      </c>
      <c r="R136" s="37"/>
      <c r="S136" s="68"/>
      <c r="T136" s="50"/>
      <c r="U136" s="35"/>
      <c r="V136" s="36"/>
      <c r="W136" s="36"/>
      <c r="X136" s="35"/>
      <c r="Y136" s="38"/>
      <c r="AY136" s="44">
        <f t="shared" si="29"/>
        <v>0</v>
      </c>
      <c r="AZ136" s="35">
        <v>118</v>
      </c>
      <c r="BA136" s="39">
        <f t="shared" si="32"/>
        <v>0</v>
      </c>
      <c r="BB136" s="15">
        <f t="shared" si="33"/>
        <v>0</v>
      </c>
      <c r="BC136" s="15">
        <f t="shared" si="39"/>
        <v>0</v>
      </c>
      <c r="BD136" s="36">
        <f t="shared" si="37"/>
        <v>0</v>
      </c>
      <c r="BE136" s="15">
        <f t="shared" si="38"/>
        <v>0</v>
      </c>
      <c r="BF136" s="36">
        <f t="shared" si="30"/>
        <v>71428.57142857143</v>
      </c>
      <c r="BG136" s="36">
        <f t="shared" si="30"/>
        <v>42834.82142857155</v>
      </c>
      <c r="BH136" s="35">
        <f t="shared" si="31"/>
        <v>0</v>
      </c>
    </row>
    <row r="137" spans="12:60" ht="20.25" customHeight="1">
      <c r="L137" s="67"/>
      <c r="M137" s="50">
        <v>119</v>
      </c>
      <c r="N137" s="36">
        <f t="shared" si="34"/>
        <v>114122.02380952393</v>
      </c>
      <c r="O137" s="36">
        <f t="shared" si="35"/>
        <v>71428.57142857143</v>
      </c>
      <c r="P137" s="36">
        <f t="shared" si="36"/>
        <v>42693.452380952505</v>
      </c>
      <c r="Q137" s="48">
        <f t="shared" si="28"/>
        <v>21500000.000000063</v>
      </c>
      <c r="R137" s="37"/>
      <c r="S137" s="68"/>
      <c r="T137" s="50"/>
      <c r="U137" s="35"/>
      <c r="V137" s="36"/>
      <c r="W137" s="36"/>
      <c r="X137" s="35"/>
      <c r="Y137" s="38"/>
      <c r="AY137" s="44">
        <f t="shared" si="29"/>
        <v>-7.275957614183426E-12</v>
      </c>
      <c r="AZ137" s="35">
        <v>119</v>
      </c>
      <c r="BA137" s="39">
        <f t="shared" si="32"/>
        <v>0</v>
      </c>
      <c r="BB137" s="15">
        <f t="shared" si="33"/>
        <v>0</v>
      </c>
      <c r="BC137" s="15">
        <f t="shared" si="39"/>
        <v>0</v>
      </c>
      <c r="BD137" s="36">
        <f t="shared" si="37"/>
        <v>0</v>
      </c>
      <c r="BE137" s="15">
        <f t="shared" si="38"/>
        <v>0</v>
      </c>
      <c r="BF137" s="36">
        <f t="shared" si="30"/>
        <v>71428.57142857143</v>
      </c>
      <c r="BG137" s="36">
        <f t="shared" si="30"/>
        <v>42693.452380952505</v>
      </c>
      <c r="BH137" s="35">
        <f t="shared" si="31"/>
        <v>0</v>
      </c>
    </row>
    <row r="138" spans="12:60" ht="20.25" customHeight="1">
      <c r="L138" s="67"/>
      <c r="M138" s="50">
        <v>120</v>
      </c>
      <c r="N138" s="36">
        <f t="shared" si="34"/>
        <v>113980.6547619049</v>
      </c>
      <c r="O138" s="36">
        <f t="shared" si="35"/>
        <v>71428.57142857143</v>
      </c>
      <c r="P138" s="36">
        <f t="shared" si="36"/>
        <v>42552.08333333346</v>
      </c>
      <c r="Q138" s="48">
        <f aca="true" t="shared" si="40" ref="Q138:Q201">IF(Q137-O138&lt;0,0,Q137-O138)</f>
        <v>21428571.428571492</v>
      </c>
      <c r="R138" s="37"/>
      <c r="S138" s="68"/>
      <c r="T138" s="50">
        <v>20</v>
      </c>
      <c r="U138" s="9">
        <f>V138+W138</f>
        <v>0</v>
      </c>
      <c r="V138" s="36">
        <f>IF(T138&gt;$G$8*2,0,$P$9/$G$8/2)</f>
        <v>0</v>
      </c>
      <c r="W138" s="36">
        <f>X132*$G$9/2</f>
        <v>0</v>
      </c>
      <c r="X138" s="48">
        <f>IF(X132-V138&lt;0,0,X132-V138)</f>
        <v>0</v>
      </c>
      <c r="Y138" s="37"/>
      <c r="AY138" s="44">
        <f t="shared" si="29"/>
        <v>0</v>
      </c>
      <c r="AZ138" s="35">
        <v>120</v>
      </c>
      <c r="BA138" s="39">
        <f t="shared" si="32"/>
        <v>0</v>
      </c>
      <c r="BB138" s="15">
        <f t="shared" si="33"/>
        <v>0</v>
      </c>
      <c r="BC138" s="15">
        <f t="shared" si="39"/>
        <v>0</v>
      </c>
      <c r="BD138" s="36">
        <f t="shared" si="37"/>
        <v>0</v>
      </c>
      <c r="BE138" s="15">
        <f t="shared" si="38"/>
        <v>0</v>
      </c>
      <c r="BF138" s="36">
        <f t="shared" si="30"/>
        <v>71428.57142857143</v>
      </c>
      <c r="BG138" s="36">
        <f t="shared" si="30"/>
        <v>42552.08333333346</v>
      </c>
      <c r="BH138" s="35">
        <f t="shared" si="31"/>
        <v>0</v>
      </c>
    </row>
    <row r="139" spans="12:60" ht="20.25" customHeight="1">
      <c r="L139" s="64" t="s">
        <v>47</v>
      </c>
      <c r="M139" s="50">
        <v>121</v>
      </c>
      <c r="N139" s="36">
        <f t="shared" si="34"/>
        <v>113839.28571428586</v>
      </c>
      <c r="O139" s="36">
        <f t="shared" si="35"/>
        <v>71428.57142857143</v>
      </c>
      <c r="P139" s="36">
        <f t="shared" si="36"/>
        <v>42410.71428571441</v>
      </c>
      <c r="Q139" s="48">
        <f t="shared" si="40"/>
        <v>21357142.85714292</v>
      </c>
      <c r="R139" s="37"/>
      <c r="S139" s="65" t="s">
        <v>47</v>
      </c>
      <c r="T139" s="50"/>
      <c r="U139" s="35"/>
      <c r="V139" s="36"/>
      <c r="W139" s="36"/>
      <c r="X139" s="35"/>
      <c r="Y139" s="38"/>
      <c r="AY139" s="44">
        <f t="shared" si="29"/>
        <v>7.275957614183426E-12</v>
      </c>
      <c r="AZ139" s="35">
        <v>121</v>
      </c>
      <c r="BA139" s="39">
        <f t="shared" si="32"/>
        <v>0</v>
      </c>
      <c r="BB139" s="15">
        <f t="shared" si="33"/>
        <v>0</v>
      </c>
      <c r="BC139" s="15">
        <f t="shared" si="39"/>
        <v>0</v>
      </c>
      <c r="BD139" s="36">
        <f t="shared" si="37"/>
        <v>0</v>
      </c>
      <c r="BE139" s="15">
        <f t="shared" si="38"/>
        <v>0</v>
      </c>
      <c r="BF139" s="36">
        <f t="shared" si="30"/>
        <v>71428.57142857143</v>
      </c>
      <c r="BG139" s="36">
        <f t="shared" si="30"/>
        <v>42410.71428571441</v>
      </c>
      <c r="BH139" s="35">
        <f t="shared" si="31"/>
        <v>0</v>
      </c>
    </row>
    <row r="140" spans="12:60" ht="20.25" customHeight="1">
      <c r="L140" s="64"/>
      <c r="M140" s="50">
        <v>122</v>
      </c>
      <c r="N140" s="36">
        <f t="shared" si="34"/>
        <v>113697.9166666668</v>
      </c>
      <c r="O140" s="36">
        <f t="shared" si="35"/>
        <v>71428.57142857143</v>
      </c>
      <c r="P140" s="36">
        <f t="shared" si="36"/>
        <v>42269.34523809537</v>
      </c>
      <c r="Q140" s="48">
        <f t="shared" si="40"/>
        <v>21285714.28571435</v>
      </c>
      <c r="R140" s="37"/>
      <c r="S140" s="65"/>
      <c r="T140" s="50"/>
      <c r="U140" s="35"/>
      <c r="V140" s="36"/>
      <c r="W140" s="36"/>
      <c r="X140" s="35"/>
      <c r="Y140" s="38"/>
      <c r="AY140" s="44">
        <f t="shared" si="29"/>
        <v>0</v>
      </c>
      <c r="AZ140" s="35">
        <v>122</v>
      </c>
      <c r="BA140" s="39">
        <f t="shared" si="32"/>
        <v>0</v>
      </c>
      <c r="BB140" s="15">
        <f t="shared" si="33"/>
        <v>0</v>
      </c>
      <c r="BC140" s="15">
        <f t="shared" si="39"/>
        <v>0</v>
      </c>
      <c r="BD140" s="36">
        <f t="shared" si="37"/>
        <v>0</v>
      </c>
      <c r="BE140" s="15">
        <f t="shared" si="38"/>
        <v>0</v>
      </c>
      <c r="BF140" s="36">
        <f t="shared" si="30"/>
        <v>71428.57142857143</v>
      </c>
      <c r="BG140" s="36">
        <f t="shared" si="30"/>
        <v>42269.34523809537</v>
      </c>
      <c r="BH140" s="35">
        <f t="shared" si="31"/>
        <v>0</v>
      </c>
    </row>
    <row r="141" spans="12:60" ht="20.25" customHeight="1">
      <c r="L141" s="64"/>
      <c r="M141" s="50">
        <v>123</v>
      </c>
      <c r="N141" s="36">
        <f t="shared" si="34"/>
        <v>113556.54761904775</v>
      </c>
      <c r="O141" s="36">
        <f t="shared" si="35"/>
        <v>71428.57142857143</v>
      </c>
      <c r="P141" s="36">
        <f t="shared" si="36"/>
        <v>42127.97619047632</v>
      </c>
      <c r="Q141" s="48">
        <f t="shared" si="40"/>
        <v>21214285.71428578</v>
      </c>
      <c r="R141" s="37"/>
      <c r="S141" s="65"/>
      <c r="T141" s="50"/>
      <c r="U141" s="35"/>
      <c r="V141" s="36"/>
      <c r="W141" s="36"/>
      <c r="X141" s="35"/>
      <c r="Y141" s="38"/>
      <c r="AY141" s="44">
        <f t="shared" si="29"/>
        <v>-7.275957614183426E-12</v>
      </c>
      <c r="AZ141" s="35">
        <v>123</v>
      </c>
      <c r="BA141" s="39">
        <f t="shared" si="32"/>
        <v>0</v>
      </c>
      <c r="BB141" s="15">
        <f t="shared" si="33"/>
        <v>0</v>
      </c>
      <c r="BC141" s="15">
        <f t="shared" si="39"/>
        <v>0</v>
      </c>
      <c r="BD141" s="36">
        <f t="shared" si="37"/>
        <v>0</v>
      </c>
      <c r="BE141" s="15">
        <f t="shared" si="38"/>
        <v>0</v>
      </c>
      <c r="BF141" s="36">
        <f t="shared" si="30"/>
        <v>71428.57142857143</v>
      </c>
      <c r="BG141" s="36">
        <f t="shared" si="30"/>
        <v>42127.97619047632</v>
      </c>
      <c r="BH141" s="35">
        <f t="shared" si="31"/>
        <v>0</v>
      </c>
    </row>
    <row r="142" spans="12:60" ht="20.25" customHeight="1">
      <c r="L142" s="64"/>
      <c r="M142" s="50">
        <v>124</v>
      </c>
      <c r="N142" s="36">
        <f t="shared" si="34"/>
        <v>113415.1785714287</v>
      </c>
      <c r="O142" s="36">
        <f t="shared" si="35"/>
        <v>71428.57142857143</v>
      </c>
      <c r="P142" s="36">
        <f t="shared" si="36"/>
        <v>41986.60714285727</v>
      </c>
      <c r="Q142" s="48">
        <f t="shared" si="40"/>
        <v>21142857.14285721</v>
      </c>
      <c r="R142" s="37"/>
      <c r="S142" s="65"/>
      <c r="T142" s="50"/>
      <c r="U142" s="35"/>
      <c r="V142" s="36"/>
      <c r="W142" s="36"/>
      <c r="X142" s="35"/>
      <c r="Y142" s="38"/>
      <c r="AY142" s="44">
        <f t="shared" si="29"/>
        <v>-7.275957614183426E-12</v>
      </c>
      <c r="AZ142" s="35">
        <v>124</v>
      </c>
      <c r="BA142" s="39">
        <f t="shared" si="32"/>
        <v>0</v>
      </c>
      <c r="BB142" s="15">
        <f t="shared" si="33"/>
        <v>0</v>
      </c>
      <c r="BC142" s="15">
        <f t="shared" si="39"/>
        <v>0</v>
      </c>
      <c r="BD142" s="36">
        <f t="shared" si="37"/>
        <v>0</v>
      </c>
      <c r="BE142" s="15">
        <f t="shared" si="38"/>
        <v>0</v>
      </c>
      <c r="BF142" s="36">
        <f t="shared" si="30"/>
        <v>71428.57142857143</v>
      </c>
      <c r="BG142" s="36">
        <f t="shared" si="30"/>
        <v>41986.60714285727</v>
      </c>
      <c r="BH142" s="35">
        <f t="shared" si="31"/>
        <v>0</v>
      </c>
    </row>
    <row r="143" spans="12:60" ht="20.25" customHeight="1">
      <c r="L143" s="64"/>
      <c r="M143" s="50">
        <v>125</v>
      </c>
      <c r="N143" s="36">
        <f t="shared" si="34"/>
        <v>113273.80952380967</v>
      </c>
      <c r="O143" s="36">
        <f t="shared" si="35"/>
        <v>71428.57142857143</v>
      </c>
      <c r="P143" s="36">
        <f t="shared" si="36"/>
        <v>41845.23809523823</v>
      </c>
      <c r="Q143" s="48">
        <f t="shared" si="40"/>
        <v>21071428.571428638</v>
      </c>
      <c r="R143" s="37"/>
      <c r="S143" s="65"/>
      <c r="T143" s="50"/>
      <c r="U143" s="35"/>
      <c r="V143" s="36"/>
      <c r="W143" s="36"/>
      <c r="X143" s="35"/>
      <c r="Y143" s="38"/>
      <c r="AY143" s="44">
        <f t="shared" si="29"/>
        <v>7.275957614183426E-12</v>
      </c>
      <c r="AZ143" s="35">
        <v>125</v>
      </c>
      <c r="BA143" s="39">
        <f t="shared" si="32"/>
        <v>0</v>
      </c>
      <c r="BB143" s="15">
        <f t="shared" si="33"/>
        <v>0</v>
      </c>
      <c r="BC143" s="15">
        <f t="shared" si="39"/>
        <v>0</v>
      </c>
      <c r="BD143" s="36">
        <f t="shared" si="37"/>
        <v>0</v>
      </c>
      <c r="BE143" s="15">
        <f t="shared" si="38"/>
        <v>0</v>
      </c>
      <c r="BF143" s="36">
        <f t="shared" si="30"/>
        <v>71428.57142857143</v>
      </c>
      <c r="BG143" s="36">
        <f t="shared" si="30"/>
        <v>41845.23809523823</v>
      </c>
      <c r="BH143" s="35">
        <f t="shared" si="31"/>
        <v>0</v>
      </c>
    </row>
    <row r="144" spans="12:60" ht="20.25" customHeight="1">
      <c r="L144" s="64"/>
      <c r="M144" s="50">
        <v>126</v>
      </c>
      <c r="N144" s="36">
        <f t="shared" si="34"/>
        <v>113132.44047619062</v>
      </c>
      <c r="O144" s="36">
        <f t="shared" si="35"/>
        <v>71428.57142857143</v>
      </c>
      <c r="P144" s="36">
        <f t="shared" si="36"/>
        <v>41703.86904761918</v>
      </c>
      <c r="Q144" s="48">
        <f t="shared" si="40"/>
        <v>21000000.000000067</v>
      </c>
      <c r="R144" s="37"/>
      <c r="S144" s="65"/>
      <c r="T144" s="50">
        <v>21</v>
      </c>
      <c r="U144" s="9">
        <f>V144+W144</f>
        <v>0</v>
      </c>
      <c r="V144" s="36">
        <f>IF(T144&gt;$G$8*2,0,$P$9/$G$8/2)</f>
        <v>0</v>
      </c>
      <c r="W144" s="36">
        <f>X138*$G$9/2</f>
        <v>0</v>
      </c>
      <c r="X144" s="48">
        <f>IF(X138-V144&lt;0,0,X138-V144)</f>
        <v>0</v>
      </c>
      <c r="Y144" s="37"/>
      <c r="AY144" s="44">
        <f t="shared" si="29"/>
        <v>7.275957614183426E-12</v>
      </c>
      <c r="AZ144" s="35">
        <v>126</v>
      </c>
      <c r="BA144" s="39">
        <f t="shared" si="32"/>
        <v>0</v>
      </c>
      <c r="BB144" s="15">
        <f t="shared" si="33"/>
        <v>0</v>
      </c>
      <c r="BC144" s="15">
        <f t="shared" si="39"/>
        <v>0</v>
      </c>
      <c r="BD144" s="36">
        <f t="shared" si="37"/>
        <v>0</v>
      </c>
      <c r="BE144" s="15">
        <f t="shared" si="38"/>
        <v>0</v>
      </c>
      <c r="BF144" s="36">
        <f t="shared" si="30"/>
        <v>71428.57142857143</v>
      </c>
      <c r="BG144" s="36">
        <f t="shared" si="30"/>
        <v>41703.86904761918</v>
      </c>
      <c r="BH144" s="35">
        <f t="shared" si="31"/>
        <v>0</v>
      </c>
    </row>
    <row r="145" spans="12:60" ht="20.25" customHeight="1">
      <c r="L145" s="64"/>
      <c r="M145" s="50">
        <v>127</v>
      </c>
      <c r="N145" s="36">
        <f t="shared" si="34"/>
        <v>112991.07142857157</v>
      </c>
      <c r="O145" s="36">
        <f t="shared" si="35"/>
        <v>71428.57142857143</v>
      </c>
      <c r="P145" s="36">
        <f t="shared" si="36"/>
        <v>41562.50000000013</v>
      </c>
      <c r="Q145" s="48">
        <f t="shared" si="40"/>
        <v>20928571.428571496</v>
      </c>
      <c r="R145" s="37"/>
      <c r="S145" s="65"/>
      <c r="T145" s="50"/>
      <c r="U145" s="35"/>
      <c r="V145" s="36"/>
      <c r="W145" s="36"/>
      <c r="X145" s="35"/>
      <c r="Y145" s="38"/>
      <c r="AY145" s="44">
        <f t="shared" si="29"/>
        <v>0</v>
      </c>
      <c r="AZ145" s="35">
        <v>127</v>
      </c>
      <c r="BA145" s="39">
        <f t="shared" si="32"/>
        <v>0</v>
      </c>
      <c r="BB145" s="15">
        <f t="shared" si="33"/>
        <v>0</v>
      </c>
      <c r="BC145" s="15">
        <f t="shared" si="39"/>
        <v>0</v>
      </c>
      <c r="BD145" s="36">
        <f t="shared" si="37"/>
        <v>0</v>
      </c>
      <c r="BE145" s="15">
        <f t="shared" si="38"/>
        <v>0</v>
      </c>
      <c r="BF145" s="36">
        <f t="shared" si="30"/>
        <v>71428.57142857143</v>
      </c>
      <c r="BG145" s="36">
        <f t="shared" si="30"/>
        <v>41562.50000000013</v>
      </c>
      <c r="BH145" s="35">
        <f t="shared" si="31"/>
        <v>0</v>
      </c>
    </row>
    <row r="146" spans="12:60" ht="20.25" customHeight="1">
      <c r="L146" s="64"/>
      <c r="M146" s="50">
        <v>128</v>
      </c>
      <c r="N146" s="36">
        <f t="shared" si="34"/>
        <v>112849.70238095251</v>
      </c>
      <c r="O146" s="36">
        <f t="shared" si="35"/>
        <v>71428.57142857143</v>
      </c>
      <c r="P146" s="36">
        <f t="shared" si="36"/>
        <v>41421.130952381085</v>
      </c>
      <c r="Q146" s="48">
        <f t="shared" si="40"/>
        <v>20857142.857142925</v>
      </c>
      <c r="R146" s="37"/>
      <c r="S146" s="65"/>
      <c r="T146" s="50"/>
      <c r="U146" s="35"/>
      <c r="V146" s="36"/>
      <c r="W146" s="36"/>
      <c r="X146" s="35"/>
      <c r="Y146" s="38"/>
      <c r="AY146" s="44">
        <f t="shared" si="29"/>
        <v>-7.275957614183426E-12</v>
      </c>
      <c r="AZ146" s="35">
        <v>128</v>
      </c>
      <c r="BA146" s="39">
        <f t="shared" si="32"/>
        <v>0</v>
      </c>
      <c r="BB146" s="15">
        <f t="shared" si="33"/>
        <v>0</v>
      </c>
      <c r="BC146" s="15">
        <f t="shared" si="39"/>
        <v>0</v>
      </c>
      <c r="BD146" s="36">
        <f t="shared" si="37"/>
        <v>0</v>
      </c>
      <c r="BE146" s="15">
        <f t="shared" si="38"/>
        <v>0</v>
      </c>
      <c r="BF146" s="36">
        <f t="shared" si="30"/>
        <v>71428.57142857143</v>
      </c>
      <c r="BG146" s="36">
        <f t="shared" si="30"/>
        <v>41421.130952381085</v>
      </c>
      <c r="BH146" s="35">
        <f t="shared" si="31"/>
        <v>0</v>
      </c>
    </row>
    <row r="147" spans="12:60" ht="20.25" customHeight="1">
      <c r="L147" s="64"/>
      <c r="M147" s="50">
        <v>129</v>
      </c>
      <c r="N147" s="36">
        <f t="shared" si="34"/>
        <v>112708.33333333347</v>
      </c>
      <c r="O147" s="36">
        <f t="shared" si="35"/>
        <v>71428.57142857143</v>
      </c>
      <c r="P147" s="36">
        <f t="shared" si="36"/>
        <v>41279.76190476204</v>
      </c>
      <c r="Q147" s="48">
        <f t="shared" si="40"/>
        <v>20785714.285714354</v>
      </c>
      <c r="R147" s="37"/>
      <c r="S147" s="65"/>
      <c r="T147" s="50"/>
      <c r="U147" s="35"/>
      <c r="V147" s="36"/>
      <c r="W147" s="36"/>
      <c r="X147" s="35"/>
      <c r="Y147" s="38"/>
      <c r="AY147" s="44">
        <f aca="true" t="shared" si="41" ref="AY147:AY210">N147-O147-P147+U147-V147-W147</f>
        <v>0</v>
      </c>
      <c r="AZ147" s="35">
        <v>129</v>
      </c>
      <c r="BA147" s="39">
        <f t="shared" si="32"/>
        <v>0</v>
      </c>
      <c r="BB147" s="15">
        <f t="shared" si="33"/>
        <v>0</v>
      </c>
      <c r="BC147" s="15">
        <f t="shared" si="39"/>
        <v>0</v>
      </c>
      <c r="BD147" s="36">
        <f t="shared" si="37"/>
        <v>0</v>
      </c>
      <c r="BE147" s="15">
        <f t="shared" si="38"/>
        <v>0</v>
      </c>
      <c r="BF147" s="36">
        <f t="shared" si="30"/>
        <v>71428.57142857143</v>
      </c>
      <c r="BG147" s="36">
        <f t="shared" si="30"/>
        <v>41279.76190476204</v>
      </c>
      <c r="BH147" s="35">
        <f t="shared" si="31"/>
        <v>0</v>
      </c>
    </row>
    <row r="148" spans="12:60" ht="20.25" customHeight="1">
      <c r="L148" s="64"/>
      <c r="M148" s="50">
        <v>130</v>
      </c>
      <c r="N148" s="36">
        <f t="shared" si="34"/>
        <v>112566.96428571444</v>
      </c>
      <c r="O148" s="36">
        <f t="shared" si="35"/>
        <v>71428.57142857143</v>
      </c>
      <c r="P148" s="36">
        <f t="shared" si="36"/>
        <v>41138.39285714299</v>
      </c>
      <c r="Q148" s="48">
        <f t="shared" si="40"/>
        <v>20714285.714285783</v>
      </c>
      <c r="R148" s="37"/>
      <c r="S148" s="65"/>
      <c r="T148" s="50"/>
      <c r="U148" s="35"/>
      <c r="V148" s="36"/>
      <c r="W148" s="36"/>
      <c r="X148" s="35"/>
      <c r="Y148" s="38"/>
      <c r="AY148" s="44">
        <f t="shared" si="41"/>
        <v>7.275957614183426E-12</v>
      </c>
      <c r="AZ148" s="35">
        <v>130</v>
      </c>
      <c r="BA148" s="39">
        <f t="shared" si="32"/>
        <v>0</v>
      </c>
      <c r="BB148" s="15">
        <f t="shared" si="33"/>
        <v>0</v>
      </c>
      <c r="BC148" s="15">
        <f t="shared" si="39"/>
        <v>0</v>
      </c>
      <c r="BD148" s="36">
        <f t="shared" si="37"/>
        <v>0</v>
      </c>
      <c r="BE148" s="15">
        <f t="shared" si="38"/>
        <v>0</v>
      </c>
      <c r="BF148" s="36">
        <f aca="true" t="shared" si="42" ref="BF148:BG163">O148</f>
        <v>71428.57142857143</v>
      </c>
      <c r="BG148" s="36">
        <f t="shared" si="42"/>
        <v>41138.39285714299</v>
      </c>
      <c r="BH148" s="35">
        <f t="shared" si="31"/>
        <v>0</v>
      </c>
    </row>
    <row r="149" spans="12:60" ht="20.25" customHeight="1">
      <c r="L149" s="64"/>
      <c r="M149" s="50">
        <v>131</v>
      </c>
      <c r="N149" s="36">
        <f t="shared" si="34"/>
        <v>112425.59523809538</v>
      </c>
      <c r="O149" s="36">
        <f t="shared" si="35"/>
        <v>71428.57142857143</v>
      </c>
      <c r="P149" s="36">
        <f t="shared" si="36"/>
        <v>40997.02380952395</v>
      </c>
      <c r="Q149" s="48">
        <f t="shared" si="40"/>
        <v>20642857.142857213</v>
      </c>
      <c r="R149" s="37"/>
      <c r="S149" s="65"/>
      <c r="T149" s="50"/>
      <c r="U149" s="35"/>
      <c r="V149" s="36"/>
      <c r="W149" s="36"/>
      <c r="X149" s="35"/>
      <c r="Y149" s="38"/>
      <c r="AY149" s="44">
        <f t="shared" si="41"/>
        <v>0</v>
      </c>
      <c r="AZ149" s="35">
        <v>131</v>
      </c>
      <c r="BA149" s="39">
        <f t="shared" si="32"/>
        <v>0</v>
      </c>
      <c r="BB149" s="15">
        <f t="shared" si="33"/>
        <v>0</v>
      </c>
      <c r="BC149" s="15">
        <f t="shared" si="39"/>
        <v>0</v>
      </c>
      <c r="BD149" s="36">
        <f t="shared" si="37"/>
        <v>0</v>
      </c>
      <c r="BE149" s="15">
        <f t="shared" si="38"/>
        <v>0</v>
      </c>
      <c r="BF149" s="36">
        <f t="shared" si="42"/>
        <v>71428.57142857143</v>
      </c>
      <c r="BG149" s="36">
        <f t="shared" si="42"/>
        <v>40997.02380952395</v>
      </c>
      <c r="BH149" s="35">
        <f aca="true" t="shared" si="43" ref="BH149:BH212">IF(BE149&gt;0,1,0)</f>
        <v>0</v>
      </c>
    </row>
    <row r="150" spans="12:60" ht="20.25" customHeight="1">
      <c r="L150" s="64"/>
      <c r="M150" s="50">
        <v>132</v>
      </c>
      <c r="N150" s="36">
        <f t="shared" si="34"/>
        <v>112284.22619047633</v>
      </c>
      <c r="O150" s="36">
        <f t="shared" si="35"/>
        <v>71428.57142857143</v>
      </c>
      <c r="P150" s="36">
        <f t="shared" si="36"/>
        <v>40855.6547619049</v>
      </c>
      <c r="Q150" s="48">
        <f t="shared" si="40"/>
        <v>20571428.57142864</v>
      </c>
      <c r="R150" s="37"/>
      <c r="S150" s="65"/>
      <c r="T150" s="50">
        <v>22</v>
      </c>
      <c r="U150" s="9">
        <f>V150+W150</f>
        <v>0</v>
      </c>
      <c r="V150" s="36">
        <f>IF(T150&gt;$G$8*2,0,$P$9/$G$8/2)</f>
        <v>0</v>
      </c>
      <c r="W150" s="36">
        <f>X144*$G$9/2</f>
        <v>0</v>
      </c>
      <c r="X150" s="48">
        <f>IF(X144-V150&lt;0,0,X144-V150)</f>
        <v>0</v>
      </c>
      <c r="Y150" s="37"/>
      <c r="AY150" s="44">
        <f t="shared" si="41"/>
        <v>-7.275957614183426E-12</v>
      </c>
      <c r="AZ150" s="35">
        <v>132</v>
      </c>
      <c r="BA150" s="39">
        <f t="shared" si="32"/>
        <v>0</v>
      </c>
      <c r="BB150" s="15">
        <f t="shared" si="33"/>
        <v>0</v>
      </c>
      <c r="BC150" s="15">
        <f t="shared" si="39"/>
        <v>0</v>
      </c>
      <c r="BD150" s="36">
        <f t="shared" si="37"/>
        <v>0</v>
      </c>
      <c r="BE150" s="15">
        <f t="shared" si="38"/>
        <v>0</v>
      </c>
      <c r="BF150" s="36">
        <f t="shared" si="42"/>
        <v>71428.57142857143</v>
      </c>
      <c r="BG150" s="36">
        <f t="shared" si="42"/>
        <v>40855.6547619049</v>
      </c>
      <c r="BH150" s="35">
        <f t="shared" si="43"/>
        <v>0</v>
      </c>
    </row>
    <row r="151" spans="12:60" ht="20.25" customHeight="1">
      <c r="L151" s="67" t="s">
        <v>48</v>
      </c>
      <c r="M151" s="50">
        <v>133</v>
      </c>
      <c r="N151" s="36">
        <f t="shared" si="34"/>
        <v>112142.85714285729</v>
      </c>
      <c r="O151" s="36">
        <f t="shared" si="35"/>
        <v>71428.57142857143</v>
      </c>
      <c r="P151" s="36">
        <f t="shared" si="36"/>
        <v>40714.285714285856</v>
      </c>
      <c r="Q151" s="48">
        <f t="shared" si="40"/>
        <v>20500000.00000007</v>
      </c>
      <c r="R151" s="37"/>
      <c r="S151" s="68" t="s">
        <v>48</v>
      </c>
      <c r="T151" s="50"/>
      <c r="U151" s="35"/>
      <c r="V151" s="36"/>
      <c r="W151" s="36"/>
      <c r="X151" s="35"/>
      <c r="Y151" s="38"/>
      <c r="AY151" s="44">
        <f t="shared" si="41"/>
        <v>0</v>
      </c>
      <c r="AZ151" s="35">
        <v>133</v>
      </c>
      <c r="BA151" s="39">
        <f t="shared" si="32"/>
        <v>0</v>
      </c>
      <c r="BB151" s="15">
        <f t="shared" si="33"/>
        <v>0</v>
      </c>
      <c r="BC151" s="15">
        <f t="shared" si="39"/>
        <v>0</v>
      </c>
      <c r="BD151" s="36">
        <f t="shared" si="37"/>
        <v>0</v>
      </c>
      <c r="BE151" s="15">
        <f t="shared" si="38"/>
        <v>0</v>
      </c>
      <c r="BF151" s="36">
        <f t="shared" si="42"/>
        <v>71428.57142857143</v>
      </c>
      <c r="BG151" s="36">
        <f t="shared" si="42"/>
        <v>40714.285714285856</v>
      </c>
      <c r="BH151" s="35">
        <f t="shared" si="43"/>
        <v>0</v>
      </c>
    </row>
    <row r="152" spans="12:60" ht="20.25" customHeight="1">
      <c r="L152" s="67"/>
      <c r="M152" s="50">
        <v>134</v>
      </c>
      <c r="N152" s="36">
        <f t="shared" si="34"/>
        <v>112001.48809523825</v>
      </c>
      <c r="O152" s="36">
        <f t="shared" si="35"/>
        <v>71428.57142857143</v>
      </c>
      <c r="P152" s="36">
        <f t="shared" si="36"/>
        <v>40572.91666666681</v>
      </c>
      <c r="Q152" s="48">
        <f t="shared" si="40"/>
        <v>20428571.4285715</v>
      </c>
      <c r="R152" s="37"/>
      <c r="S152" s="68"/>
      <c r="T152" s="50"/>
      <c r="U152" s="35"/>
      <c r="V152" s="36"/>
      <c r="W152" s="36"/>
      <c r="X152" s="35"/>
      <c r="Y152" s="38"/>
      <c r="AY152" s="44">
        <f t="shared" si="41"/>
        <v>7.275957614183426E-12</v>
      </c>
      <c r="AZ152" s="35">
        <v>134</v>
      </c>
      <c r="BA152" s="39">
        <f t="shared" si="32"/>
        <v>0</v>
      </c>
      <c r="BB152" s="15">
        <f t="shared" si="33"/>
        <v>0</v>
      </c>
      <c r="BC152" s="15">
        <f t="shared" si="39"/>
        <v>0</v>
      </c>
      <c r="BD152" s="36">
        <f t="shared" si="37"/>
        <v>0</v>
      </c>
      <c r="BE152" s="15">
        <f t="shared" si="38"/>
        <v>0</v>
      </c>
      <c r="BF152" s="36">
        <f t="shared" si="42"/>
        <v>71428.57142857143</v>
      </c>
      <c r="BG152" s="36">
        <f t="shared" si="42"/>
        <v>40572.91666666681</v>
      </c>
      <c r="BH152" s="35">
        <f t="shared" si="43"/>
        <v>0</v>
      </c>
    </row>
    <row r="153" spans="12:60" ht="20.25" customHeight="1">
      <c r="L153" s="67"/>
      <c r="M153" s="50">
        <v>135</v>
      </c>
      <c r="N153" s="36">
        <f t="shared" si="34"/>
        <v>111860.1190476192</v>
      </c>
      <c r="O153" s="36">
        <f t="shared" si="35"/>
        <v>71428.57142857143</v>
      </c>
      <c r="P153" s="36">
        <f t="shared" si="36"/>
        <v>40431.54761904776</v>
      </c>
      <c r="Q153" s="48">
        <f t="shared" si="40"/>
        <v>20357142.85714293</v>
      </c>
      <c r="R153" s="37"/>
      <c r="S153" s="68"/>
      <c r="T153" s="50"/>
      <c r="U153" s="35"/>
      <c r="V153" s="36"/>
      <c r="W153" s="36"/>
      <c r="X153" s="35"/>
      <c r="Y153" s="38"/>
      <c r="AY153" s="44">
        <f t="shared" si="41"/>
        <v>7.275957614183426E-12</v>
      </c>
      <c r="AZ153" s="35">
        <v>135</v>
      </c>
      <c r="BA153" s="39">
        <f t="shared" si="32"/>
        <v>0</v>
      </c>
      <c r="BB153" s="15">
        <f t="shared" si="33"/>
        <v>0</v>
      </c>
      <c r="BC153" s="15">
        <f t="shared" si="39"/>
        <v>0</v>
      </c>
      <c r="BD153" s="36">
        <f t="shared" si="37"/>
        <v>0</v>
      </c>
      <c r="BE153" s="15">
        <f t="shared" si="38"/>
        <v>0</v>
      </c>
      <c r="BF153" s="36">
        <f>O153</f>
        <v>71428.57142857143</v>
      </c>
      <c r="BG153" s="36">
        <f t="shared" si="42"/>
        <v>40431.54761904776</v>
      </c>
      <c r="BH153" s="35">
        <f t="shared" si="43"/>
        <v>0</v>
      </c>
    </row>
    <row r="154" spans="12:60" ht="20.25" customHeight="1">
      <c r="L154" s="67"/>
      <c r="M154" s="50">
        <v>136</v>
      </c>
      <c r="N154" s="36">
        <f t="shared" si="34"/>
        <v>111718.75000000015</v>
      </c>
      <c r="O154" s="36">
        <f t="shared" si="35"/>
        <v>71428.57142857143</v>
      </c>
      <c r="P154" s="36">
        <f t="shared" si="36"/>
        <v>40290.17857142872</v>
      </c>
      <c r="Q154" s="48">
        <f t="shared" si="40"/>
        <v>20285714.285714358</v>
      </c>
      <c r="R154" s="37"/>
      <c r="S154" s="68"/>
      <c r="T154" s="50"/>
      <c r="U154" s="35"/>
      <c r="V154" s="36"/>
      <c r="W154" s="36"/>
      <c r="X154" s="35"/>
      <c r="Y154" s="38"/>
      <c r="AY154" s="44">
        <f t="shared" si="41"/>
        <v>-7.275957614183426E-12</v>
      </c>
      <c r="AZ154" s="35">
        <v>136</v>
      </c>
      <c r="BA154" s="39">
        <f t="shared" si="32"/>
        <v>0</v>
      </c>
      <c r="BB154" s="15">
        <f t="shared" si="33"/>
        <v>0</v>
      </c>
      <c r="BC154" s="15">
        <f t="shared" si="39"/>
        <v>0</v>
      </c>
      <c r="BD154" s="36">
        <f t="shared" si="37"/>
        <v>0</v>
      </c>
      <c r="BE154" s="15">
        <f t="shared" si="38"/>
        <v>0</v>
      </c>
      <c r="BF154" s="36">
        <f aca="true" t="shared" si="44" ref="BF154:BG217">O154</f>
        <v>71428.57142857143</v>
      </c>
      <c r="BG154" s="36">
        <f t="shared" si="42"/>
        <v>40290.17857142872</v>
      </c>
      <c r="BH154" s="35">
        <f t="shared" si="43"/>
        <v>0</v>
      </c>
    </row>
    <row r="155" spans="12:60" ht="20.25" customHeight="1">
      <c r="L155" s="67"/>
      <c r="M155" s="50">
        <v>137</v>
      </c>
      <c r="N155" s="36">
        <f t="shared" si="34"/>
        <v>111577.38095238109</v>
      </c>
      <c r="O155" s="36">
        <f t="shared" si="35"/>
        <v>71428.57142857143</v>
      </c>
      <c r="P155" s="36">
        <f t="shared" si="36"/>
        <v>40148.809523809665</v>
      </c>
      <c r="Q155" s="48">
        <f t="shared" si="40"/>
        <v>20214285.714285787</v>
      </c>
      <c r="R155" s="37"/>
      <c r="S155" s="68"/>
      <c r="T155" s="50"/>
      <c r="U155" s="35"/>
      <c r="V155" s="36"/>
      <c r="W155" s="36"/>
      <c r="X155" s="35"/>
      <c r="Y155" s="38"/>
      <c r="AY155" s="44">
        <f t="shared" si="41"/>
        <v>-7.275957614183426E-12</v>
      </c>
      <c r="AZ155" s="35">
        <v>137</v>
      </c>
      <c r="BA155" s="39">
        <f t="shared" si="32"/>
        <v>0</v>
      </c>
      <c r="BB155" s="15">
        <f t="shared" si="33"/>
        <v>0</v>
      </c>
      <c r="BC155" s="15">
        <f t="shared" si="39"/>
        <v>0</v>
      </c>
      <c r="BD155" s="36">
        <f t="shared" si="37"/>
        <v>0</v>
      </c>
      <c r="BE155" s="15">
        <f t="shared" si="38"/>
        <v>0</v>
      </c>
      <c r="BF155" s="36">
        <f t="shared" si="44"/>
        <v>71428.57142857143</v>
      </c>
      <c r="BG155" s="36">
        <f t="shared" si="42"/>
        <v>40148.809523809665</v>
      </c>
      <c r="BH155" s="35">
        <f t="shared" si="43"/>
        <v>0</v>
      </c>
    </row>
    <row r="156" spans="12:60" ht="20.25" customHeight="1">
      <c r="L156" s="67"/>
      <c r="M156" s="50">
        <v>138</v>
      </c>
      <c r="N156" s="36">
        <f t="shared" si="34"/>
        <v>111436.01190476205</v>
      </c>
      <c r="O156" s="36">
        <f t="shared" si="35"/>
        <v>71428.57142857143</v>
      </c>
      <c r="P156" s="36">
        <f t="shared" si="36"/>
        <v>40007.44047619062</v>
      </c>
      <c r="Q156" s="48">
        <f t="shared" si="40"/>
        <v>20142857.142857216</v>
      </c>
      <c r="R156" s="37"/>
      <c r="S156" s="68"/>
      <c r="T156" s="50">
        <v>23</v>
      </c>
      <c r="U156" s="9">
        <f>V156+W156</f>
        <v>0</v>
      </c>
      <c r="V156" s="36">
        <f>IF(T156&gt;$G$8*2,0,$P$9/$G$8/2)</f>
        <v>0</v>
      </c>
      <c r="W156" s="36">
        <f>X150*$G$9/2</f>
        <v>0</v>
      </c>
      <c r="X156" s="48">
        <f>IF(X150-V156&lt;0,0,X150-V156)</f>
        <v>0</v>
      </c>
      <c r="Y156" s="37"/>
      <c r="AY156" s="44">
        <f t="shared" si="41"/>
        <v>0</v>
      </c>
      <c r="AZ156" s="35">
        <v>138</v>
      </c>
      <c r="BA156" s="39">
        <f t="shared" si="32"/>
        <v>0</v>
      </c>
      <c r="BB156" s="15">
        <f t="shared" si="33"/>
        <v>0</v>
      </c>
      <c r="BC156" s="15">
        <f t="shared" si="39"/>
        <v>0</v>
      </c>
      <c r="BD156" s="36">
        <f t="shared" si="37"/>
        <v>0</v>
      </c>
      <c r="BE156" s="15">
        <f t="shared" si="38"/>
        <v>0</v>
      </c>
      <c r="BF156" s="36">
        <f t="shared" si="44"/>
        <v>71428.57142857143</v>
      </c>
      <c r="BG156" s="36">
        <f t="shared" si="42"/>
        <v>40007.44047619062</v>
      </c>
      <c r="BH156" s="35">
        <f t="shared" si="43"/>
        <v>0</v>
      </c>
    </row>
    <row r="157" spans="12:60" ht="20.25" customHeight="1">
      <c r="L157" s="67"/>
      <c r="M157" s="50">
        <v>139</v>
      </c>
      <c r="N157" s="36">
        <f t="shared" si="34"/>
        <v>111294.64285714302</v>
      </c>
      <c r="O157" s="36">
        <f t="shared" si="35"/>
        <v>71428.57142857143</v>
      </c>
      <c r="P157" s="36">
        <f t="shared" si="36"/>
        <v>39866.07142857157</v>
      </c>
      <c r="Q157" s="48">
        <f t="shared" si="40"/>
        <v>20071428.571428645</v>
      </c>
      <c r="R157" s="37"/>
      <c r="S157" s="68"/>
      <c r="T157" s="50"/>
      <c r="U157" s="35"/>
      <c r="V157" s="36"/>
      <c r="W157" s="36"/>
      <c r="X157" s="35"/>
      <c r="Y157" s="38"/>
      <c r="AY157" s="44">
        <f t="shared" si="41"/>
        <v>7.275957614183426E-12</v>
      </c>
      <c r="AZ157" s="35">
        <v>139</v>
      </c>
      <c r="BA157" s="39">
        <f t="shared" si="32"/>
        <v>0</v>
      </c>
      <c r="BB157" s="15">
        <f t="shared" si="33"/>
        <v>0</v>
      </c>
      <c r="BC157" s="15">
        <f t="shared" si="39"/>
        <v>0</v>
      </c>
      <c r="BD157" s="36">
        <f t="shared" si="37"/>
        <v>0</v>
      </c>
      <c r="BE157" s="15">
        <f t="shared" si="38"/>
        <v>0</v>
      </c>
      <c r="BF157" s="36">
        <f t="shared" si="44"/>
        <v>71428.57142857143</v>
      </c>
      <c r="BG157" s="36">
        <f t="shared" si="42"/>
        <v>39866.07142857157</v>
      </c>
      <c r="BH157" s="35">
        <f t="shared" si="43"/>
        <v>0</v>
      </c>
    </row>
    <row r="158" spans="12:60" ht="20.25" customHeight="1">
      <c r="L158" s="67"/>
      <c r="M158" s="50">
        <v>140</v>
      </c>
      <c r="N158" s="36">
        <f t="shared" si="34"/>
        <v>111153.27380952396</v>
      </c>
      <c r="O158" s="36">
        <f t="shared" si="35"/>
        <v>71428.57142857143</v>
      </c>
      <c r="P158" s="36">
        <f t="shared" si="36"/>
        <v>39724.70238095253</v>
      </c>
      <c r="Q158" s="48">
        <f t="shared" si="40"/>
        <v>20000000.000000075</v>
      </c>
      <c r="R158" s="37"/>
      <c r="S158" s="68"/>
      <c r="T158" s="50"/>
      <c r="U158" s="35"/>
      <c r="V158" s="36"/>
      <c r="W158" s="36"/>
      <c r="X158" s="35"/>
      <c r="Y158" s="38"/>
      <c r="AY158" s="44">
        <f t="shared" si="41"/>
        <v>0</v>
      </c>
      <c r="AZ158" s="35">
        <v>140</v>
      </c>
      <c r="BA158" s="39">
        <f t="shared" si="32"/>
        <v>0</v>
      </c>
      <c r="BB158" s="15">
        <f t="shared" si="33"/>
        <v>0</v>
      </c>
      <c r="BC158" s="15">
        <f t="shared" si="39"/>
        <v>0</v>
      </c>
      <c r="BD158" s="36">
        <f t="shared" si="37"/>
        <v>0</v>
      </c>
      <c r="BE158" s="15">
        <f t="shared" si="38"/>
        <v>0</v>
      </c>
      <c r="BF158" s="36">
        <f t="shared" si="44"/>
        <v>71428.57142857143</v>
      </c>
      <c r="BG158" s="36">
        <f t="shared" si="42"/>
        <v>39724.70238095253</v>
      </c>
      <c r="BH158" s="35">
        <f t="shared" si="43"/>
        <v>0</v>
      </c>
    </row>
    <row r="159" spans="12:60" ht="20.25" customHeight="1">
      <c r="L159" s="67"/>
      <c r="M159" s="50">
        <v>141</v>
      </c>
      <c r="N159" s="36">
        <f t="shared" si="34"/>
        <v>111011.90476190491</v>
      </c>
      <c r="O159" s="36">
        <f t="shared" si="35"/>
        <v>71428.57142857143</v>
      </c>
      <c r="P159" s="36">
        <f t="shared" si="36"/>
        <v>39583.33333333348</v>
      </c>
      <c r="Q159" s="48">
        <f t="shared" si="40"/>
        <v>19928571.428571504</v>
      </c>
      <c r="R159" s="37"/>
      <c r="S159" s="68"/>
      <c r="T159" s="50"/>
      <c r="U159" s="35"/>
      <c r="V159" s="36"/>
      <c r="W159" s="36"/>
      <c r="X159" s="35"/>
      <c r="Y159" s="38"/>
      <c r="AY159" s="44">
        <f t="shared" si="41"/>
        <v>-7.275957614183426E-12</v>
      </c>
      <c r="AZ159" s="35">
        <v>141</v>
      </c>
      <c r="BA159" s="39">
        <f aca="true" t="shared" si="45" ref="BA159:BA222">IF($F$19=AZ159,1,0)</f>
        <v>0</v>
      </c>
      <c r="BB159" s="15">
        <f t="shared" si="33"/>
        <v>0</v>
      </c>
      <c r="BC159" s="15">
        <f t="shared" si="39"/>
        <v>0</v>
      </c>
      <c r="BD159" s="36">
        <f t="shared" si="37"/>
        <v>0</v>
      </c>
      <c r="BE159" s="15">
        <f t="shared" si="38"/>
        <v>0</v>
      </c>
      <c r="BF159" s="36">
        <f t="shared" si="44"/>
        <v>71428.57142857143</v>
      </c>
      <c r="BG159" s="36">
        <f t="shared" si="42"/>
        <v>39583.33333333348</v>
      </c>
      <c r="BH159" s="35">
        <f t="shared" si="43"/>
        <v>0</v>
      </c>
    </row>
    <row r="160" spans="12:60" ht="20.25" customHeight="1">
      <c r="L160" s="67"/>
      <c r="M160" s="50">
        <v>142</v>
      </c>
      <c r="N160" s="36">
        <f t="shared" si="34"/>
        <v>110870.53571428587</v>
      </c>
      <c r="O160" s="36">
        <f t="shared" si="35"/>
        <v>71428.57142857143</v>
      </c>
      <c r="P160" s="36">
        <f t="shared" si="36"/>
        <v>39441.964285714435</v>
      </c>
      <c r="Q160" s="48">
        <f t="shared" si="40"/>
        <v>19857142.857142933</v>
      </c>
      <c r="R160" s="37"/>
      <c r="S160" s="68"/>
      <c r="T160" s="50"/>
      <c r="U160" s="35"/>
      <c r="V160" s="36"/>
      <c r="W160" s="36"/>
      <c r="X160" s="35"/>
      <c r="Y160" s="38"/>
      <c r="AY160" s="44">
        <f t="shared" si="41"/>
        <v>0</v>
      </c>
      <c r="AZ160" s="35">
        <v>142</v>
      </c>
      <c r="BA160" s="39">
        <f t="shared" si="45"/>
        <v>0</v>
      </c>
      <c r="BB160" s="15">
        <f aca="true" t="shared" si="46" ref="BB160:BB223">IF(BA160=1,$F$18,IF(BB159&gt;0,BD159,0))</f>
        <v>0</v>
      </c>
      <c r="BC160" s="15">
        <f t="shared" si="39"/>
        <v>0</v>
      </c>
      <c r="BD160" s="36">
        <f t="shared" si="37"/>
        <v>0</v>
      </c>
      <c r="BE160" s="15">
        <f t="shared" si="38"/>
        <v>0</v>
      </c>
      <c r="BF160" s="36">
        <f t="shared" si="44"/>
        <v>71428.57142857143</v>
      </c>
      <c r="BG160" s="36">
        <f t="shared" si="42"/>
        <v>39441.964285714435</v>
      </c>
      <c r="BH160" s="35">
        <f t="shared" si="43"/>
        <v>0</v>
      </c>
    </row>
    <row r="161" spans="12:60" ht="20.25" customHeight="1">
      <c r="L161" s="67"/>
      <c r="M161" s="50">
        <v>143</v>
      </c>
      <c r="N161" s="36">
        <f aca="true" t="shared" si="47" ref="N161:N224">O161+P161</f>
        <v>110729.16666666683</v>
      </c>
      <c r="O161" s="36">
        <f aca="true" t="shared" si="48" ref="O161:O224">IF(M161&gt;$G$8*12,0,$P$7/($G$8*12))</f>
        <v>71428.57142857143</v>
      </c>
      <c r="P161" s="36">
        <f aca="true" t="shared" si="49" ref="P161:P224">(Q160*$G$9)/12</f>
        <v>39300.59523809539</v>
      </c>
      <c r="Q161" s="48">
        <f t="shared" si="40"/>
        <v>19785714.28571436</v>
      </c>
      <c r="R161" s="37"/>
      <c r="S161" s="68"/>
      <c r="T161" s="50"/>
      <c r="U161" s="35"/>
      <c r="V161" s="36"/>
      <c r="W161" s="36"/>
      <c r="X161" s="35"/>
      <c r="Y161" s="38"/>
      <c r="AY161" s="44">
        <f t="shared" si="41"/>
        <v>7.275957614183426E-12</v>
      </c>
      <c r="AZ161" s="35">
        <v>143</v>
      </c>
      <c r="BA161" s="39">
        <f t="shared" si="45"/>
        <v>0</v>
      </c>
      <c r="BB161" s="15">
        <f t="shared" si="46"/>
        <v>0</v>
      </c>
      <c r="BC161" s="15">
        <f t="shared" si="39"/>
        <v>0</v>
      </c>
      <c r="BD161" s="36">
        <f t="shared" si="37"/>
        <v>0</v>
      </c>
      <c r="BE161" s="15">
        <f t="shared" si="38"/>
        <v>0</v>
      </c>
      <c r="BF161" s="36">
        <f t="shared" si="44"/>
        <v>71428.57142857143</v>
      </c>
      <c r="BG161" s="36">
        <f t="shared" si="42"/>
        <v>39300.59523809539</v>
      </c>
      <c r="BH161" s="35">
        <f t="shared" si="43"/>
        <v>0</v>
      </c>
    </row>
    <row r="162" spans="12:60" ht="20.25" customHeight="1">
      <c r="L162" s="67"/>
      <c r="M162" s="50">
        <v>144</v>
      </c>
      <c r="N162" s="36">
        <f t="shared" si="47"/>
        <v>110587.79761904778</v>
      </c>
      <c r="O162" s="36">
        <f t="shared" si="48"/>
        <v>71428.57142857143</v>
      </c>
      <c r="P162" s="36">
        <f t="shared" si="49"/>
        <v>39159.22619047634</v>
      </c>
      <c r="Q162" s="48">
        <f t="shared" si="40"/>
        <v>19714285.71428579</v>
      </c>
      <c r="R162" s="37"/>
      <c r="S162" s="68"/>
      <c r="T162" s="50">
        <v>24</v>
      </c>
      <c r="U162" s="9">
        <f>V162+W162</f>
        <v>0</v>
      </c>
      <c r="V162" s="36">
        <f>IF(T162&gt;$G$8*2,0,$P$9/$G$8/2)</f>
        <v>0</v>
      </c>
      <c r="W162" s="36">
        <f>X156*$G$9/2</f>
        <v>0</v>
      </c>
      <c r="X162" s="48">
        <f>IF(X156-V162&lt;0,0,X156-V162)</f>
        <v>0</v>
      </c>
      <c r="Y162" s="37"/>
      <c r="AY162" s="44">
        <f t="shared" si="41"/>
        <v>0</v>
      </c>
      <c r="AZ162" s="35">
        <v>144</v>
      </c>
      <c r="BA162" s="39">
        <f t="shared" si="45"/>
        <v>0</v>
      </c>
      <c r="BB162" s="15">
        <f t="shared" si="46"/>
        <v>0</v>
      </c>
      <c r="BC162" s="15">
        <f t="shared" si="39"/>
        <v>0</v>
      </c>
      <c r="BD162" s="36">
        <f t="shared" si="37"/>
        <v>0</v>
      </c>
      <c r="BE162" s="15">
        <f t="shared" si="38"/>
        <v>0</v>
      </c>
      <c r="BF162" s="36">
        <f t="shared" si="44"/>
        <v>71428.57142857143</v>
      </c>
      <c r="BG162" s="36">
        <f t="shared" si="42"/>
        <v>39159.22619047634</v>
      </c>
      <c r="BH162" s="35">
        <f t="shared" si="43"/>
        <v>0</v>
      </c>
    </row>
    <row r="163" spans="12:60" ht="20.25" customHeight="1">
      <c r="L163" s="64" t="s">
        <v>49</v>
      </c>
      <c r="M163" s="50">
        <v>145</v>
      </c>
      <c r="N163" s="36">
        <f t="shared" si="47"/>
        <v>110446.42857142873</v>
      </c>
      <c r="O163" s="36">
        <f t="shared" si="48"/>
        <v>71428.57142857143</v>
      </c>
      <c r="P163" s="36">
        <f t="shared" si="49"/>
        <v>39017.8571428573</v>
      </c>
      <c r="Q163" s="48">
        <f t="shared" si="40"/>
        <v>19642857.14285722</v>
      </c>
      <c r="R163" s="37"/>
      <c r="S163" s="65" t="s">
        <v>49</v>
      </c>
      <c r="T163" s="50"/>
      <c r="U163" s="35"/>
      <c r="V163" s="36"/>
      <c r="W163" s="36"/>
      <c r="X163" s="35"/>
      <c r="Y163" s="38"/>
      <c r="AY163" s="44">
        <f t="shared" si="41"/>
        <v>-7.275957614183426E-12</v>
      </c>
      <c r="AZ163" s="35">
        <v>145</v>
      </c>
      <c r="BA163" s="39">
        <f t="shared" si="45"/>
        <v>0</v>
      </c>
      <c r="BB163" s="15">
        <f t="shared" si="46"/>
        <v>0</v>
      </c>
      <c r="BC163" s="15">
        <f t="shared" si="39"/>
        <v>0</v>
      </c>
      <c r="BD163" s="36">
        <f t="shared" si="37"/>
        <v>0</v>
      </c>
      <c r="BE163" s="15">
        <f t="shared" si="38"/>
        <v>0</v>
      </c>
      <c r="BF163" s="36">
        <f t="shared" si="44"/>
        <v>71428.57142857143</v>
      </c>
      <c r="BG163" s="36">
        <f t="shared" si="42"/>
        <v>39017.8571428573</v>
      </c>
      <c r="BH163" s="35">
        <f t="shared" si="43"/>
        <v>0</v>
      </c>
    </row>
    <row r="164" spans="12:60" ht="20.25" customHeight="1">
      <c r="L164" s="64"/>
      <c r="M164" s="50">
        <v>146</v>
      </c>
      <c r="N164" s="36">
        <f t="shared" si="47"/>
        <v>110305.05952380967</v>
      </c>
      <c r="O164" s="36">
        <f t="shared" si="48"/>
        <v>71428.57142857143</v>
      </c>
      <c r="P164" s="36">
        <f t="shared" si="49"/>
        <v>38876.488095238245</v>
      </c>
      <c r="Q164" s="48">
        <f t="shared" si="40"/>
        <v>19571428.57142865</v>
      </c>
      <c r="R164" s="37"/>
      <c r="S164" s="65"/>
      <c r="T164" s="50"/>
      <c r="U164" s="35"/>
      <c r="V164" s="36"/>
      <c r="W164" s="36"/>
      <c r="X164" s="35"/>
      <c r="Y164" s="38"/>
      <c r="AY164" s="44">
        <f t="shared" si="41"/>
        <v>-7.275957614183426E-12</v>
      </c>
      <c r="AZ164" s="35">
        <v>146</v>
      </c>
      <c r="BA164" s="39">
        <f t="shared" si="45"/>
        <v>0</v>
      </c>
      <c r="BB164" s="15">
        <f t="shared" si="46"/>
        <v>0</v>
      </c>
      <c r="BC164" s="15">
        <f t="shared" si="39"/>
        <v>0</v>
      </c>
      <c r="BD164" s="36">
        <f t="shared" si="37"/>
        <v>0</v>
      </c>
      <c r="BE164" s="15">
        <f t="shared" si="38"/>
        <v>0</v>
      </c>
      <c r="BF164" s="36">
        <f t="shared" si="44"/>
        <v>71428.57142857143</v>
      </c>
      <c r="BG164" s="36">
        <f t="shared" si="44"/>
        <v>38876.488095238245</v>
      </c>
      <c r="BH164" s="35">
        <f t="shared" si="43"/>
        <v>0</v>
      </c>
    </row>
    <row r="165" spans="12:60" ht="20.25" customHeight="1">
      <c r="L165" s="64"/>
      <c r="M165" s="50">
        <v>147</v>
      </c>
      <c r="N165" s="36">
        <f t="shared" si="47"/>
        <v>110163.69047619065</v>
      </c>
      <c r="O165" s="36">
        <f t="shared" si="48"/>
        <v>71428.57142857143</v>
      </c>
      <c r="P165" s="36">
        <f t="shared" si="49"/>
        <v>38735.119047619206</v>
      </c>
      <c r="Q165" s="48">
        <f t="shared" si="40"/>
        <v>19500000.00000008</v>
      </c>
      <c r="R165" s="37"/>
      <c r="S165" s="65"/>
      <c r="T165" s="50"/>
      <c r="U165" s="35"/>
      <c r="V165" s="36"/>
      <c r="W165" s="36"/>
      <c r="X165" s="35"/>
      <c r="Y165" s="38"/>
      <c r="AY165" s="44">
        <f t="shared" si="41"/>
        <v>7.275957614183426E-12</v>
      </c>
      <c r="AZ165" s="35">
        <v>147</v>
      </c>
      <c r="BA165" s="39">
        <f t="shared" si="45"/>
        <v>0</v>
      </c>
      <c r="BB165" s="15">
        <f t="shared" si="46"/>
        <v>0</v>
      </c>
      <c r="BC165" s="15">
        <f t="shared" si="39"/>
        <v>0</v>
      </c>
      <c r="BD165" s="36">
        <f t="shared" si="37"/>
        <v>0</v>
      </c>
      <c r="BE165" s="15">
        <f t="shared" si="38"/>
        <v>0</v>
      </c>
      <c r="BF165" s="36">
        <f t="shared" si="44"/>
        <v>71428.57142857143</v>
      </c>
      <c r="BG165" s="36">
        <f t="shared" si="44"/>
        <v>38735.119047619206</v>
      </c>
      <c r="BH165" s="35">
        <f t="shared" si="43"/>
        <v>0</v>
      </c>
    </row>
    <row r="166" spans="12:60" ht="20.25" customHeight="1">
      <c r="L166" s="64"/>
      <c r="M166" s="50">
        <v>148</v>
      </c>
      <c r="N166" s="36">
        <f t="shared" si="47"/>
        <v>110022.3214285716</v>
      </c>
      <c r="O166" s="36">
        <f t="shared" si="48"/>
        <v>71428.57142857143</v>
      </c>
      <c r="P166" s="36">
        <f t="shared" si="49"/>
        <v>38593.75000000015</v>
      </c>
      <c r="Q166" s="48">
        <f t="shared" si="40"/>
        <v>19428571.428571507</v>
      </c>
      <c r="R166" s="37"/>
      <c r="S166" s="65"/>
      <c r="T166" s="50"/>
      <c r="U166" s="35"/>
      <c r="V166" s="36"/>
      <c r="W166" s="36"/>
      <c r="X166" s="35"/>
      <c r="Y166" s="38"/>
      <c r="AY166" s="44">
        <f t="shared" si="41"/>
        <v>7.275957614183426E-12</v>
      </c>
      <c r="AZ166" s="35">
        <v>148</v>
      </c>
      <c r="BA166" s="39">
        <f t="shared" si="45"/>
        <v>0</v>
      </c>
      <c r="BB166" s="15">
        <f t="shared" si="46"/>
        <v>0</v>
      </c>
      <c r="BC166" s="15">
        <f t="shared" si="39"/>
        <v>0</v>
      </c>
      <c r="BD166" s="36">
        <f t="shared" si="37"/>
        <v>0</v>
      </c>
      <c r="BE166" s="15">
        <f t="shared" si="38"/>
        <v>0</v>
      </c>
      <c r="BF166" s="36">
        <f t="shared" si="44"/>
        <v>71428.57142857143</v>
      </c>
      <c r="BG166" s="36">
        <f t="shared" si="44"/>
        <v>38593.75000000015</v>
      </c>
      <c r="BH166" s="35">
        <f t="shared" si="43"/>
        <v>0</v>
      </c>
    </row>
    <row r="167" spans="12:60" ht="20.25" customHeight="1">
      <c r="L167" s="64"/>
      <c r="M167" s="50">
        <v>149</v>
      </c>
      <c r="N167" s="36">
        <f t="shared" si="47"/>
        <v>109880.95238095254</v>
      </c>
      <c r="O167" s="36">
        <f t="shared" si="48"/>
        <v>71428.57142857143</v>
      </c>
      <c r="P167" s="36">
        <f t="shared" si="49"/>
        <v>38452.38095238111</v>
      </c>
      <c r="Q167" s="48">
        <f t="shared" si="40"/>
        <v>19357142.857142936</v>
      </c>
      <c r="R167" s="37"/>
      <c r="S167" s="65"/>
      <c r="T167" s="50"/>
      <c r="U167" s="35"/>
      <c r="V167" s="36"/>
      <c r="W167" s="36"/>
      <c r="X167" s="35"/>
      <c r="Y167" s="38"/>
      <c r="AY167" s="44">
        <f t="shared" si="41"/>
        <v>0</v>
      </c>
      <c r="AZ167" s="35">
        <v>149</v>
      </c>
      <c r="BA167" s="39">
        <f t="shared" si="45"/>
        <v>0</v>
      </c>
      <c r="BB167" s="15">
        <f t="shared" si="46"/>
        <v>0</v>
      </c>
      <c r="BC167" s="15">
        <f t="shared" si="39"/>
        <v>0</v>
      </c>
      <c r="BD167" s="36">
        <f t="shared" si="37"/>
        <v>0</v>
      </c>
      <c r="BE167" s="15">
        <f t="shared" si="38"/>
        <v>0</v>
      </c>
      <c r="BF167" s="36">
        <f t="shared" si="44"/>
        <v>71428.57142857143</v>
      </c>
      <c r="BG167" s="36">
        <f t="shared" si="44"/>
        <v>38452.38095238111</v>
      </c>
      <c r="BH167" s="35">
        <f t="shared" si="43"/>
        <v>0</v>
      </c>
    </row>
    <row r="168" spans="12:60" ht="20.25" customHeight="1">
      <c r="L168" s="64"/>
      <c r="M168" s="50">
        <v>150</v>
      </c>
      <c r="N168" s="36">
        <f t="shared" si="47"/>
        <v>109739.58333333349</v>
      </c>
      <c r="O168" s="36">
        <f t="shared" si="48"/>
        <v>71428.57142857143</v>
      </c>
      <c r="P168" s="36">
        <f t="shared" si="49"/>
        <v>38311.01190476206</v>
      </c>
      <c r="Q168" s="48">
        <f t="shared" si="40"/>
        <v>19285714.285714366</v>
      </c>
      <c r="R168" s="37"/>
      <c r="S168" s="65"/>
      <c r="T168" s="50">
        <v>25</v>
      </c>
      <c r="U168" s="9">
        <f>V168+W168</f>
        <v>0</v>
      </c>
      <c r="V168" s="36">
        <f>IF(T168&gt;$G$8*2,0,$P$9/$G$8/2)</f>
        <v>0</v>
      </c>
      <c r="W168" s="36">
        <f>X162*$G$9/2</f>
        <v>0</v>
      </c>
      <c r="X168" s="48">
        <f>IF(X162-V168&lt;0,0,X162-V168)</f>
        <v>0</v>
      </c>
      <c r="Y168" s="37"/>
      <c r="AY168" s="44">
        <f t="shared" si="41"/>
        <v>-7.275957614183426E-12</v>
      </c>
      <c r="AZ168" s="35">
        <v>150</v>
      </c>
      <c r="BA168" s="39">
        <f t="shared" si="45"/>
        <v>0</v>
      </c>
      <c r="BB168" s="15">
        <f t="shared" si="46"/>
        <v>0</v>
      </c>
      <c r="BC168" s="15">
        <f t="shared" si="39"/>
        <v>0</v>
      </c>
      <c r="BD168" s="36">
        <f t="shared" si="37"/>
        <v>0</v>
      </c>
      <c r="BE168" s="15">
        <f t="shared" si="38"/>
        <v>0</v>
      </c>
      <c r="BF168" s="36">
        <f t="shared" si="44"/>
        <v>71428.57142857143</v>
      </c>
      <c r="BG168" s="36">
        <f t="shared" si="44"/>
        <v>38311.01190476206</v>
      </c>
      <c r="BH168" s="35">
        <f t="shared" si="43"/>
        <v>0</v>
      </c>
    </row>
    <row r="169" spans="12:60" ht="20.25" customHeight="1">
      <c r="L169" s="64"/>
      <c r="M169" s="50">
        <v>151</v>
      </c>
      <c r="N169" s="36">
        <f t="shared" si="47"/>
        <v>109598.21428571445</v>
      </c>
      <c r="O169" s="36">
        <f t="shared" si="48"/>
        <v>71428.57142857143</v>
      </c>
      <c r="P169" s="36">
        <f t="shared" si="49"/>
        <v>38169.642857143015</v>
      </c>
      <c r="Q169" s="48">
        <f t="shared" si="40"/>
        <v>19214285.714285795</v>
      </c>
      <c r="R169" s="37"/>
      <c r="S169" s="65"/>
      <c r="T169" s="50"/>
      <c r="U169" s="35"/>
      <c r="V169" s="36"/>
      <c r="W169" s="36"/>
      <c r="X169" s="35"/>
      <c r="Y169" s="38"/>
      <c r="AY169" s="44">
        <f t="shared" si="41"/>
        <v>0</v>
      </c>
      <c r="AZ169" s="35">
        <v>151</v>
      </c>
      <c r="BA169" s="39">
        <f t="shared" si="45"/>
        <v>0</v>
      </c>
      <c r="BB169" s="15">
        <f t="shared" si="46"/>
        <v>0</v>
      </c>
      <c r="BC169" s="15">
        <f t="shared" si="39"/>
        <v>0</v>
      </c>
      <c r="BD169" s="36">
        <f t="shared" si="37"/>
        <v>0</v>
      </c>
      <c r="BE169" s="15">
        <f t="shared" si="38"/>
        <v>0</v>
      </c>
      <c r="BF169" s="36">
        <f t="shared" si="44"/>
        <v>71428.57142857143</v>
      </c>
      <c r="BG169" s="36">
        <f t="shared" si="44"/>
        <v>38169.642857143015</v>
      </c>
      <c r="BH169" s="35">
        <f t="shared" si="43"/>
        <v>0</v>
      </c>
    </row>
    <row r="170" spans="12:60" ht="20.25" customHeight="1">
      <c r="L170" s="64"/>
      <c r="M170" s="50">
        <v>152</v>
      </c>
      <c r="N170" s="36">
        <f t="shared" si="47"/>
        <v>109456.84523809541</v>
      </c>
      <c r="O170" s="36">
        <f t="shared" si="48"/>
        <v>71428.57142857143</v>
      </c>
      <c r="P170" s="36">
        <f t="shared" si="49"/>
        <v>38028.27380952397</v>
      </c>
      <c r="Q170" s="48">
        <f t="shared" si="40"/>
        <v>19142857.142857224</v>
      </c>
      <c r="R170" s="37"/>
      <c r="S170" s="65"/>
      <c r="T170" s="50"/>
      <c r="U170" s="35"/>
      <c r="V170" s="36"/>
      <c r="W170" s="36"/>
      <c r="X170" s="35"/>
      <c r="Y170" s="38"/>
      <c r="AY170" s="44">
        <f t="shared" si="41"/>
        <v>7.275957614183426E-12</v>
      </c>
      <c r="AZ170" s="35">
        <v>152</v>
      </c>
      <c r="BA170" s="39">
        <f t="shared" si="45"/>
        <v>0</v>
      </c>
      <c r="BB170" s="15">
        <f t="shared" si="46"/>
        <v>0</v>
      </c>
      <c r="BC170" s="15">
        <f t="shared" si="39"/>
        <v>0</v>
      </c>
      <c r="BD170" s="36">
        <f t="shared" si="37"/>
        <v>0</v>
      </c>
      <c r="BE170" s="15">
        <f t="shared" si="38"/>
        <v>0</v>
      </c>
      <c r="BF170" s="36">
        <f t="shared" si="44"/>
        <v>71428.57142857143</v>
      </c>
      <c r="BG170" s="36">
        <f t="shared" si="44"/>
        <v>38028.27380952397</v>
      </c>
      <c r="BH170" s="35">
        <f t="shared" si="43"/>
        <v>0</v>
      </c>
    </row>
    <row r="171" spans="12:60" ht="20.25" customHeight="1">
      <c r="L171" s="64"/>
      <c r="M171" s="50">
        <v>153</v>
      </c>
      <c r="N171" s="36">
        <f t="shared" si="47"/>
        <v>109315.47619047636</v>
      </c>
      <c r="O171" s="36">
        <f t="shared" si="48"/>
        <v>71428.57142857143</v>
      </c>
      <c r="P171" s="36">
        <f t="shared" si="49"/>
        <v>37886.90476190492</v>
      </c>
      <c r="Q171" s="48">
        <f t="shared" si="40"/>
        <v>19071428.571428653</v>
      </c>
      <c r="R171" s="37"/>
      <c r="S171" s="65"/>
      <c r="T171" s="50"/>
      <c r="U171" s="35"/>
      <c r="V171" s="36"/>
      <c r="W171" s="36"/>
      <c r="X171" s="35"/>
      <c r="Y171" s="38"/>
      <c r="AY171" s="44">
        <f t="shared" si="41"/>
        <v>0</v>
      </c>
      <c r="AZ171" s="35">
        <v>153</v>
      </c>
      <c r="BA171" s="39">
        <f t="shared" si="45"/>
        <v>0</v>
      </c>
      <c r="BB171" s="15">
        <f t="shared" si="46"/>
        <v>0</v>
      </c>
      <c r="BC171" s="15">
        <f t="shared" si="39"/>
        <v>0</v>
      </c>
      <c r="BD171" s="36">
        <f t="shared" si="37"/>
        <v>0</v>
      </c>
      <c r="BE171" s="15">
        <f t="shared" si="38"/>
        <v>0</v>
      </c>
      <c r="BF171" s="36">
        <f t="shared" si="44"/>
        <v>71428.57142857143</v>
      </c>
      <c r="BG171" s="36">
        <f t="shared" si="44"/>
        <v>37886.90476190492</v>
      </c>
      <c r="BH171" s="35">
        <f t="shared" si="43"/>
        <v>0</v>
      </c>
    </row>
    <row r="172" spans="12:60" ht="20.25" customHeight="1">
      <c r="L172" s="64"/>
      <c r="M172" s="50">
        <v>154</v>
      </c>
      <c r="N172" s="36">
        <f t="shared" si="47"/>
        <v>109174.1071428573</v>
      </c>
      <c r="O172" s="36">
        <f t="shared" si="48"/>
        <v>71428.57142857143</v>
      </c>
      <c r="P172" s="36">
        <f t="shared" si="49"/>
        <v>37745.53571428588</v>
      </c>
      <c r="Q172" s="48">
        <f t="shared" si="40"/>
        <v>19000000.000000082</v>
      </c>
      <c r="R172" s="37"/>
      <c r="S172" s="65"/>
      <c r="T172" s="50"/>
      <c r="U172" s="35"/>
      <c r="V172" s="36"/>
      <c r="W172" s="36"/>
      <c r="X172" s="35"/>
      <c r="Y172" s="38"/>
      <c r="AY172" s="44">
        <f t="shared" si="41"/>
        <v>-7.275957614183426E-12</v>
      </c>
      <c r="AZ172" s="35">
        <v>154</v>
      </c>
      <c r="BA172" s="39">
        <f t="shared" si="45"/>
        <v>0</v>
      </c>
      <c r="BB172" s="15">
        <f t="shared" si="46"/>
        <v>0</v>
      </c>
      <c r="BC172" s="15">
        <f t="shared" si="39"/>
        <v>0</v>
      </c>
      <c r="BD172" s="36">
        <f t="shared" si="37"/>
        <v>0</v>
      </c>
      <c r="BE172" s="15">
        <f t="shared" si="38"/>
        <v>0</v>
      </c>
      <c r="BF172" s="36">
        <f t="shared" si="44"/>
        <v>71428.57142857143</v>
      </c>
      <c r="BG172" s="36">
        <f t="shared" si="44"/>
        <v>37745.53571428588</v>
      </c>
      <c r="BH172" s="35">
        <f t="shared" si="43"/>
        <v>0</v>
      </c>
    </row>
    <row r="173" spans="12:60" ht="20.25" customHeight="1">
      <c r="L173" s="64"/>
      <c r="M173" s="50">
        <v>155</v>
      </c>
      <c r="N173" s="36">
        <f t="shared" si="47"/>
        <v>109032.73809523827</v>
      </c>
      <c r="O173" s="36">
        <f t="shared" si="48"/>
        <v>71428.57142857143</v>
      </c>
      <c r="P173" s="36">
        <f t="shared" si="49"/>
        <v>37604.16666666683</v>
      </c>
      <c r="Q173" s="48">
        <f t="shared" si="40"/>
        <v>18928571.42857151</v>
      </c>
      <c r="R173" s="37"/>
      <c r="S173" s="65"/>
      <c r="T173" s="50"/>
      <c r="U173" s="35"/>
      <c r="V173" s="36"/>
      <c r="W173" s="36"/>
      <c r="X173" s="35"/>
      <c r="Y173" s="38"/>
      <c r="AY173" s="44">
        <f t="shared" si="41"/>
        <v>0</v>
      </c>
      <c r="AZ173" s="35">
        <v>155</v>
      </c>
      <c r="BA173" s="39">
        <f t="shared" si="45"/>
        <v>0</v>
      </c>
      <c r="BB173" s="15">
        <f t="shared" si="46"/>
        <v>0</v>
      </c>
      <c r="BC173" s="15">
        <f t="shared" si="39"/>
        <v>0</v>
      </c>
      <c r="BD173" s="36">
        <f t="shared" si="37"/>
        <v>0</v>
      </c>
      <c r="BE173" s="15">
        <f t="shared" si="38"/>
        <v>0</v>
      </c>
      <c r="BF173" s="36">
        <f t="shared" si="44"/>
        <v>71428.57142857143</v>
      </c>
      <c r="BG173" s="36">
        <f t="shared" si="44"/>
        <v>37604.16666666683</v>
      </c>
      <c r="BH173" s="35">
        <f t="shared" si="43"/>
        <v>0</v>
      </c>
    </row>
    <row r="174" spans="12:60" ht="20.25" customHeight="1">
      <c r="L174" s="64"/>
      <c r="M174" s="50">
        <v>156</v>
      </c>
      <c r="N174" s="36">
        <f t="shared" si="47"/>
        <v>108891.36904761923</v>
      </c>
      <c r="O174" s="36">
        <f t="shared" si="48"/>
        <v>71428.57142857143</v>
      </c>
      <c r="P174" s="36">
        <f t="shared" si="49"/>
        <v>37462.797619047786</v>
      </c>
      <c r="Q174" s="48">
        <f t="shared" si="40"/>
        <v>18857142.85714294</v>
      </c>
      <c r="R174" s="37"/>
      <c r="S174" s="65"/>
      <c r="T174" s="50">
        <v>26</v>
      </c>
      <c r="U174" s="9">
        <f>V174+W174</f>
        <v>0</v>
      </c>
      <c r="V174" s="36">
        <f>IF(T174&gt;$G$8*2,0,$P$9/$G$8/2)</f>
        <v>0</v>
      </c>
      <c r="W174" s="36">
        <f>X168*$G$9/2</f>
        <v>0</v>
      </c>
      <c r="X174" s="48">
        <f>IF(X168-V174&lt;0,0,X168-V174)</f>
        <v>0</v>
      </c>
      <c r="Y174" s="37"/>
      <c r="AY174" s="44">
        <f t="shared" si="41"/>
        <v>7.275957614183426E-12</v>
      </c>
      <c r="AZ174" s="35">
        <v>156</v>
      </c>
      <c r="BA174" s="39">
        <f t="shared" si="45"/>
        <v>0</v>
      </c>
      <c r="BB174" s="15">
        <f t="shared" si="46"/>
        <v>0</v>
      </c>
      <c r="BC174" s="15">
        <f t="shared" si="39"/>
        <v>0</v>
      </c>
      <c r="BD174" s="36">
        <f t="shared" si="37"/>
        <v>0</v>
      </c>
      <c r="BE174" s="15">
        <f t="shared" si="38"/>
        <v>0</v>
      </c>
      <c r="BF174" s="36">
        <f t="shared" si="44"/>
        <v>71428.57142857143</v>
      </c>
      <c r="BG174" s="36">
        <f t="shared" si="44"/>
        <v>37462.797619047786</v>
      </c>
      <c r="BH174" s="35">
        <f t="shared" si="43"/>
        <v>0</v>
      </c>
    </row>
    <row r="175" spans="12:60" ht="20.25" customHeight="1">
      <c r="L175" s="67" t="s">
        <v>50</v>
      </c>
      <c r="M175" s="50">
        <v>157</v>
      </c>
      <c r="N175" s="36">
        <f t="shared" si="47"/>
        <v>108750.00000000017</v>
      </c>
      <c r="O175" s="36">
        <f t="shared" si="48"/>
        <v>71428.57142857143</v>
      </c>
      <c r="P175" s="36">
        <f t="shared" si="49"/>
        <v>37321.42857142873</v>
      </c>
      <c r="Q175" s="48">
        <f t="shared" si="40"/>
        <v>18785714.28571437</v>
      </c>
      <c r="R175" s="37"/>
      <c r="S175" s="68" t="s">
        <v>50</v>
      </c>
      <c r="T175" s="50"/>
      <c r="U175" s="35"/>
      <c r="V175" s="36"/>
      <c r="W175" s="36"/>
      <c r="X175" s="35"/>
      <c r="Y175" s="38"/>
      <c r="AY175" s="44">
        <f t="shared" si="41"/>
        <v>7.275957614183426E-12</v>
      </c>
      <c r="AZ175" s="35">
        <v>157</v>
      </c>
      <c r="BA175" s="39">
        <f t="shared" si="45"/>
        <v>0</v>
      </c>
      <c r="BB175" s="15">
        <f t="shared" si="46"/>
        <v>0</v>
      </c>
      <c r="BC175" s="15">
        <f t="shared" si="39"/>
        <v>0</v>
      </c>
      <c r="BD175" s="36">
        <f t="shared" si="37"/>
        <v>0</v>
      </c>
      <c r="BE175" s="15">
        <f t="shared" si="38"/>
        <v>0</v>
      </c>
      <c r="BF175" s="36">
        <f t="shared" si="44"/>
        <v>71428.57142857143</v>
      </c>
      <c r="BG175" s="36">
        <f t="shared" si="44"/>
        <v>37321.42857142873</v>
      </c>
      <c r="BH175" s="35">
        <f t="shared" si="43"/>
        <v>0</v>
      </c>
    </row>
    <row r="176" spans="12:60" ht="20.25" customHeight="1">
      <c r="L176" s="67"/>
      <c r="M176" s="50">
        <v>158</v>
      </c>
      <c r="N176" s="36">
        <f t="shared" si="47"/>
        <v>108608.63095238112</v>
      </c>
      <c r="O176" s="36">
        <f t="shared" si="48"/>
        <v>71428.57142857143</v>
      </c>
      <c r="P176" s="36">
        <f t="shared" si="49"/>
        <v>37180.059523809694</v>
      </c>
      <c r="Q176" s="48">
        <f t="shared" si="40"/>
        <v>18714285.7142858</v>
      </c>
      <c r="R176" s="37"/>
      <c r="S176" s="68"/>
      <c r="T176" s="50"/>
      <c r="U176" s="35"/>
      <c r="V176" s="36"/>
      <c r="W176" s="36"/>
      <c r="X176" s="35"/>
      <c r="Y176" s="38"/>
      <c r="AY176" s="44">
        <f t="shared" si="41"/>
        <v>-7.275957614183426E-12</v>
      </c>
      <c r="AZ176" s="35">
        <v>158</v>
      </c>
      <c r="BA176" s="39">
        <f t="shared" si="45"/>
        <v>0</v>
      </c>
      <c r="BB176" s="15">
        <f t="shared" si="46"/>
        <v>0</v>
      </c>
      <c r="BC176" s="15">
        <f t="shared" si="39"/>
        <v>0</v>
      </c>
      <c r="BD176" s="36">
        <f t="shared" si="37"/>
        <v>0</v>
      </c>
      <c r="BE176" s="15">
        <f t="shared" si="38"/>
        <v>0</v>
      </c>
      <c r="BF176" s="36">
        <f t="shared" si="44"/>
        <v>71428.57142857143</v>
      </c>
      <c r="BG176" s="36">
        <f t="shared" si="44"/>
        <v>37180.059523809694</v>
      </c>
      <c r="BH176" s="35">
        <f t="shared" si="43"/>
        <v>0</v>
      </c>
    </row>
    <row r="177" spans="12:60" ht="20.25" customHeight="1">
      <c r="L177" s="67"/>
      <c r="M177" s="50">
        <v>159</v>
      </c>
      <c r="N177" s="36">
        <f t="shared" si="47"/>
        <v>108467.26190476207</v>
      </c>
      <c r="O177" s="36">
        <f t="shared" si="48"/>
        <v>71428.57142857143</v>
      </c>
      <c r="P177" s="36">
        <f t="shared" si="49"/>
        <v>37038.69047619064</v>
      </c>
      <c r="Q177" s="48">
        <f t="shared" si="40"/>
        <v>18642857.142857227</v>
      </c>
      <c r="R177" s="37"/>
      <c r="S177" s="68"/>
      <c r="T177" s="50"/>
      <c r="U177" s="35"/>
      <c r="V177" s="36"/>
      <c r="W177" s="36"/>
      <c r="X177" s="35"/>
      <c r="Y177" s="38"/>
      <c r="AY177" s="44">
        <f t="shared" si="41"/>
        <v>-7.275957614183426E-12</v>
      </c>
      <c r="AZ177" s="35">
        <v>159</v>
      </c>
      <c r="BA177" s="39">
        <f t="shared" si="45"/>
        <v>0</v>
      </c>
      <c r="BB177" s="15">
        <f t="shared" si="46"/>
        <v>0</v>
      </c>
      <c r="BC177" s="15">
        <f t="shared" si="39"/>
        <v>0</v>
      </c>
      <c r="BD177" s="36">
        <f aca="true" t="shared" si="50" ref="BD177:BD240">BB177-BC177</f>
        <v>0</v>
      </c>
      <c r="BE177" s="15">
        <f aca="true" t="shared" si="51" ref="BE177:BE240">IF(BC177&gt;0,BG177,0)</f>
        <v>0</v>
      </c>
      <c r="BF177" s="36">
        <f t="shared" si="44"/>
        <v>71428.57142857143</v>
      </c>
      <c r="BG177" s="36">
        <f t="shared" si="44"/>
        <v>37038.69047619064</v>
      </c>
      <c r="BH177" s="35">
        <f t="shared" si="43"/>
        <v>0</v>
      </c>
    </row>
    <row r="178" spans="12:60" ht="20.25" customHeight="1">
      <c r="L178" s="67"/>
      <c r="M178" s="50">
        <v>160</v>
      </c>
      <c r="N178" s="36">
        <f t="shared" si="47"/>
        <v>108325.89285714303</v>
      </c>
      <c r="O178" s="36">
        <f t="shared" si="48"/>
        <v>71428.57142857143</v>
      </c>
      <c r="P178" s="36">
        <f t="shared" si="49"/>
        <v>36897.321428571595</v>
      </c>
      <c r="Q178" s="48">
        <f t="shared" si="40"/>
        <v>18571428.571428657</v>
      </c>
      <c r="R178" s="37"/>
      <c r="S178" s="68"/>
      <c r="T178" s="50"/>
      <c r="U178" s="35"/>
      <c r="V178" s="36"/>
      <c r="W178" s="36"/>
      <c r="X178" s="35"/>
      <c r="Y178" s="38"/>
      <c r="AY178" s="44">
        <f t="shared" si="41"/>
        <v>0</v>
      </c>
      <c r="AZ178" s="35">
        <v>160</v>
      </c>
      <c r="BA178" s="39">
        <f t="shared" si="45"/>
        <v>0</v>
      </c>
      <c r="BB178" s="15">
        <f t="shared" si="46"/>
        <v>0</v>
      </c>
      <c r="BC178" s="15">
        <f aca="true" t="shared" si="52" ref="BC178:BC241">IF(BA178=1,BF178,IF(BB178&gt;0,BF178,0))</f>
        <v>0</v>
      </c>
      <c r="BD178" s="36">
        <f t="shared" si="50"/>
        <v>0</v>
      </c>
      <c r="BE178" s="15">
        <f t="shared" si="51"/>
        <v>0</v>
      </c>
      <c r="BF178" s="36">
        <f t="shared" si="44"/>
        <v>71428.57142857143</v>
      </c>
      <c r="BG178" s="36">
        <f t="shared" si="44"/>
        <v>36897.321428571595</v>
      </c>
      <c r="BH178" s="35">
        <f t="shared" si="43"/>
        <v>0</v>
      </c>
    </row>
    <row r="179" spans="12:60" ht="20.25" customHeight="1">
      <c r="L179" s="67"/>
      <c r="M179" s="50">
        <v>161</v>
      </c>
      <c r="N179" s="36">
        <f t="shared" si="47"/>
        <v>108184.52380952399</v>
      </c>
      <c r="O179" s="36">
        <f t="shared" si="48"/>
        <v>71428.57142857143</v>
      </c>
      <c r="P179" s="36">
        <f t="shared" si="49"/>
        <v>36755.95238095255</v>
      </c>
      <c r="Q179" s="48">
        <f t="shared" si="40"/>
        <v>18500000.000000086</v>
      </c>
      <c r="R179" s="37"/>
      <c r="S179" s="68"/>
      <c r="T179" s="50"/>
      <c r="U179" s="35"/>
      <c r="V179" s="36"/>
      <c r="W179" s="36"/>
      <c r="X179" s="35"/>
      <c r="Y179" s="38"/>
      <c r="AY179" s="44">
        <f t="shared" si="41"/>
        <v>7.275957614183426E-12</v>
      </c>
      <c r="AZ179" s="35">
        <v>161</v>
      </c>
      <c r="BA179" s="39">
        <f t="shared" si="45"/>
        <v>0</v>
      </c>
      <c r="BB179" s="15">
        <f t="shared" si="46"/>
        <v>0</v>
      </c>
      <c r="BC179" s="15">
        <f t="shared" si="52"/>
        <v>0</v>
      </c>
      <c r="BD179" s="36">
        <f t="shared" si="50"/>
        <v>0</v>
      </c>
      <c r="BE179" s="15">
        <f t="shared" si="51"/>
        <v>0</v>
      </c>
      <c r="BF179" s="36">
        <f t="shared" si="44"/>
        <v>71428.57142857143</v>
      </c>
      <c r="BG179" s="36">
        <f t="shared" si="44"/>
        <v>36755.95238095255</v>
      </c>
      <c r="BH179" s="35">
        <f t="shared" si="43"/>
        <v>0</v>
      </c>
    </row>
    <row r="180" spans="12:60" ht="20.25" customHeight="1">
      <c r="L180" s="67"/>
      <c r="M180" s="50">
        <v>162</v>
      </c>
      <c r="N180" s="36">
        <f t="shared" si="47"/>
        <v>108043.15476190494</v>
      </c>
      <c r="O180" s="36">
        <f t="shared" si="48"/>
        <v>71428.57142857143</v>
      </c>
      <c r="P180" s="36">
        <f t="shared" si="49"/>
        <v>36614.5833333335</v>
      </c>
      <c r="Q180" s="48">
        <f t="shared" si="40"/>
        <v>18428571.428571515</v>
      </c>
      <c r="R180" s="37"/>
      <c r="S180" s="68"/>
      <c r="T180" s="50">
        <v>27</v>
      </c>
      <c r="U180" s="9">
        <f>V180+W180</f>
        <v>0</v>
      </c>
      <c r="V180" s="36">
        <f>IF(T180&gt;$G$8*2,0,$P$9/$G$8/2)</f>
        <v>0</v>
      </c>
      <c r="W180" s="36">
        <f>X174*$G$9/2</f>
        <v>0</v>
      </c>
      <c r="X180" s="48">
        <f>IF(X174-V180&lt;0,0,X174-V180)</f>
        <v>0</v>
      </c>
      <c r="Y180" s="37"/>
      <c r="AY180" s="44">
        <f t="shared" si="41"/>
        <v>0</v>
      </c>
      <c r="AZ180" s="35">
        <v>162</v>
      </c>
      <c r="BA180" s="39">
        <f t="shared" si="45"/>
        <v>0</v>
      </c>
      <c r="BB180" s="15">
        <f t="shared" si="46"/>
        <v>0</v>
      </c>
      <c r="BC180" s="15">
        <f t="shared" si="52"/>
        <v>0</v>
      </c>
      <c r="BD180" s="36">
        <f t="shared" si="50"/>
        <v>0</v>
      </c>
      <c r="BE180" s="15">
        <f t="shared" si="51"/>
        <v>0</v>
      </c>
      <c r="BF180" s="36">
        <f t="shared" si="44"/>
        <v>71428.57142857143</v>
      </c>
      <c r="BG180" s="36">
        <f t="shared" si="44"/>
        <v>36614.5833333335</v>
      </c>
      <c r="BH180" s="35">
        <f t="shared" si="43"/>
        <v>0</v>
      </c>
    </row>
    <row r="181" spans="12:60" ht="20.25" customHeight="1">
      <c r="L181" s="67"/>
      <c r="M181" s="50">
        <v>163</v>
      </c>
      <c r="N181" s="36">
        <f t="shared" si="47"/>
        <v>107901.78571428588</v>
      </c>
      <c r="O181" s="36">
        <f t="shared" si="48"/>
        <v>71428.57142857143</v>
      </c>
      <c r="P181" s="36">
        <f t="shared" si="49"/>
        <v>36473.21428571446</v>
      </c>
      <c r="Q181" s="48">
        <f t="shared" si="40"/>
        <v>18357142.857142944</v>
      </c>
      <c r="R181" s="37"/>
      <c r="S181" s="68"/>
      <c r="T181" s="50"/>
      <c r="U181" s="35"/>
      <c r="V181" s="36"/>
      <c r="W181" s="36"/>
      <c r="X181" s="35"/>
      <c r="Y181" s="38"/>
      <c r="AY181" s="44">
        <f t="shared" si="41"/>
        <v>-7.275957614183426E-12</v>
      </c>
      <c r="AZ181" s="35">
        <v>163</v>
      </c>
      <c r="BA181" s="39">
        <f t="shared" si="45"/>
        <v>0</v>
      </c>
      <c r="BB181" s="15">
        <f t="shared" si="46"/>
        <v>0</v>
      </c>
      <c r="BC181" s="15">
        <f t="shared" si="52"/>
        <v>0</v>
      </c>
      <c r="BD181" s="36">
        <f t="shared" si="50"/>
        <v>0</v>
      </c>
      <c r="BE181" s="15">
        <f t="shared" si="51"/>
        <v>0</v>
      </c>
      <c r="BF181" s="36">
        <f t="shared" si="44"/>
        <v>71428.57142857143</v>
      </c>
      <c r="BG181" s="36">
        <f t="shared" si="44"/>
        <v>36473.21428571446</v>
      </c>
      <c r="BH181" s="35">
        <f t="shared" si="43"/>
        <v>0</v>
      </c>
    </row>
    <row r="182" spans="12:60" ht="20.25" customHeight="1">
      <c r="L182" s="67"/>
      <c r="M182" s="50">
        <v>164</v>
      </c>
      <c r="N182" s="36">
        <f t="shared" si="47"/>
        <v>107760.41666666685</v>
      </c>
      <c r="O182" s="36">
        <f t="shared" si="48"/>
        <v>71428.57142857143</v>
      </c>
      <c r="P182" s="36">
        <f t="shared" si="49"/>
        <v>36331.84523809541</v>
      </c>
      <c r="Q182" s="48">
        <f t="shared" si="40"/>
        <v>18285714.285714373</v>
      </c>
      <c r="R182" s="37"/>
      <c r="S182" s="68"/>
      <c r="T182" s="50"/>
      <c r="U182" s="35"/>
      <c r="V182" s="36"/>
      <c r="W182" s="36"/>
      <c r="X182" s="35"/>
      <c r="Y182" s="38"/>
      <c r="AY182" s="44">
        <f t="shared" si="41"/>
        <v>0</v>
      </c>
      <c r="AZ182" s="35">
        <v>164</v>
      </c>
      <c r="BA182" s="39">
        <f t="shared" si="45"/>
        <v>0</v>
      </c>
      <c r="BB182" s="15">
        <f t="shared" si="46"/>
        <v>0</v>
      </c>
      <c r="BC182" s="15">
        <f t="shared" si="52"/>
        <v>0</v>
      </c>
      <c r="BD182" s="36">
        <f t="shared" si="50"/>
        <v>0</v>
      </c>
      <c r="BE182" s="15">
        <f t="shared" si="51"/>
        <v>0</v>
      </c>
      <c r="BF182" s="36">
        <f t="shared" si="44"/>
        <v>71428.57142857143</v>
      </c>
      <c r="BG182" s="36">
        <f t="shared" si="44"/>
        <v>36331.84523809541</v>
      </c>
      <c r="BH182" s="35">
        <f t="shared" si="43"/>
        <v>0</v>
      </c>
    </row>
    <row r="183" spans="12:60" ht="20.25" customHeight="1">
      <c r="L183" s="67"/>
      <c r="M183" s="50">
        <v>165</v>
      </c>
      <c r="N183" s="36">
        <f t="shared" si="47"/>
        <v>107619.04761904781</v>
      </c>
      <c r="O183" s="36">
        <f t="shared" si="48"/>
        <v>71428.57142857143</v>
      </c>
      <c r="P183" s="36">
        <f t="shared" si="49"/>
        <v>36190.476190476365</v>
      </c>
      <c r="Q183" s="48">
        <f t="shared" si="40"/>
        <v>18214285.714285802</v>
      </c>
      <c r="R183" s="37"/>
      <c r="S183" s="68"/>
      <c r="T183" s="50"/>
      <c r="U183" s="35"/>
      <c r="V183" s="36"/>
      <c r="W183" s="36"/>
      <c r="X183" s="35"/>
      <c r="Y183" s="38"/>
      <c r="AY183" s="44">
        <f t="shared" si="41"/>
        <v>7.275957614183426E-12</v>
      </c>
      <c r="AZ183" s="35">
        <v>165</v>
      </c>
      <c r="BA183" s="39">
        <f t="shared" si="45"/>
        <v>0</v>
      </c>
      <c r="BB183" s="15">
        <f t="shared" si="46"/>
        <v>0</v>
      </c>
      <c r="BC183" s="15">
        <f t="shared" si="52"/>
        <v>0</v>
      </c>
      <c r="BD183" s="36">
        <f t="shared" si="50"/>
        <v>0</v>
      </c>
      <c r="BE183" s="15">
        <f t="shared" si="51"/>
        <v>0</v>
      </c>
      <c r="BF183" s="36">
        <f t="shared" si="44"/>
        <v>71428.57142857143</v>
      </c>
      <c r="BG183" s="36">
        <f t="shared" si="44"/>
        <v>36190.476190476365</v>
      </c>
      <c r="BH183" s="35">
        <f t="shared" si="43"/>
        <v>0</v>
      </c>
    </row>
    <row r="184" spans="12:60" ht="20.25" customHeight="1">
      <c r="L184" s="67"/>
      <c r="M184" s="50">
        <v>166</v>
      </c>
      <c r="N184" s="36">
        <f t="shared" si="47"/>
        <v>107477.67857142875</v>
      </c>
      <c r="O184" s="36">
        <f t="shared" si="48"/>
        <v>71428.57142857143</v>
      </c>
      <c r="P184" s="36">
        <f t="shared" si="49"/>
        <v>36049.10714285731</v>
      </c>
      <c r="Q184" s="48">
        <f t="shared" si="40"/>
        <v>18142857.14285723</v>
      </c>
      <c r="R184" s="37"/>
      <c r="S184" s="68"/>
      <c r="T184" s="50"/>
      <c r="U184" s="35"/>
      <c r="V184" s="36"/>
      <c r="W184" s="36"/>
      <c r="X184" s="35"/>
      <c r="Y184" s="38"/>
      <c r="AY184" s="44">
        <f t="shared" si="41"/>
        <v>7.275957614183426E-12</v>
      </c>
      <c r="AZ184" s="35">
        <v>166</v>
      </c>
      <c r="BA184" s="39">
        <f t="shared" si="45"/>
        <v>0</v>
      </c>
      <c r="BB184" s="15">
        <f t="shared" si="46"/>
        <v>0</v>
      </c>
      <c r="BC184" s="15">
        <f t="shared" si="52"/>
        <v>0</v>
      </c>
      <c r="BD184" s="36">
        <f t="shared" si="50"/>
        <v>0</v>
      </c>
      <c r="BE184" s="15">
        <f t="shared" si="51"/>
        <v>0</v>
      </c>
      <c r="BF184" s="36">
        <f t="shared" si="44"/>
        <v>71428.57142857143</v>
      </c>
      <c r="BG184" s="36">
        <f t="shared" si="44"/>
        <v>36049.10714285731</v>
      </c>
      <c r="BH184" s="35">
        <f t="shared" si="43"/>
        <v>0</v>
      </c>
    </row>
    <row r="185" spans="12:60" ht="20.25" customHeight="1">
      <c r="L185" s="67"/>
      <c r="M185" s="50">
        <v>167</v>
      </c>
      <c r="N185" s="36">
        <f t="shared" si="47"/>
        <v>107336.3095238097</v>
      </c>
      <c r="O185" s="36">
        <f t="shared" si="48"/>
        <v>71428.57142857143</v>
      </c>
      <c r="P185" s="36">
        <f t="shared" si="49"/>
        <v>35907.738095238274</v>
      </c>
      <c r="Q185" s="48">
        <f t="shared" si="40"/>
        <v>18071428.57142866</v>
      </c>
      <c r="R185" s="37"/>
      <c r="S185" s="68"/>
      <c r="T185" s="50"/>
      <c r="U185" s="35"/>
      <c r="V185" s="36"/>
      <c r="W185" s="36"/>
      <c r="X185" s="35"/>
      <c r="Y185" s="38"/>
      <c r="AY185" s="44">
        <f t="shared" si="41"/>
        <v>-7.275957614183426E-12</v>
      </c>
      <c r="AZ185" s="35">
        <v>167</v>
      </c>
      <c r="BA185" s="39">
        <f t="shared" si="45"/>
        <v>0</v>
      </c>
      <c r="BB185" s="15">
        <f t="shared" si="46"/>
        <v>0</v>
      </c>
      <c r="BC185" s="15">
        <f t="shared" si="52"/>
        <v>0</v>
      </c>
      <c r="BD185" s="36">
        <f t="shared" si="50"/>
        <v>0</v>
      </c>
      <c r="BE185" s="15">
        <f t="shared" si="51"/>
        <v>0</v>
      </c>
      <c r="BF185" s="36">
        <f t="shared" si="44"/>
        <v>71428.57142857143</v>
      </c>
      <c r="BG185" s="36">
        <f t="shared" si="44"/>
        <v>35907.738095238274</v>
      </c>
      <c r="BH185" s="35">
        <f t="shared" si="43"/>
        <v>0</v>
      </c>
    </row>
    <row r="186" spans="12:60" ht="20.25" customHeight="1">
      <c r="L186" s="67"/>
      <c r="M186" s="50">
        <v>168</v>
      </c>
      <c r="N186" s="36">
        <f t="shared" si="47"/>
        <v>107194.94047619065</v>
      </c>
      <c r="O186" s="36">
        <f t="shared" si="48"/>
        <v>71428.57142857143</v>
      </c>
      <c r="P186" s="36">
        <f t="shared" si="49"/>
        <v>35766.36904761922</v>
      </c>
      <c r="Q186" s="48">
        <f t="shared" si="40"/>
        <v>18000000.00000009</v>
      </c>
      <c r="R186" s="37"/>
      <c r="S186" s="68"/>
      <c r="T186" s="50">
        <v>28</v>
      </c>
      <c r="U186" s="9">
        <f>V186+W186</f>
        <v>0</v>
      </c>
      <c r="V186" s="36">
        <f>IF(T186&gt;$G$8*2,0,$P$9/$G$8/2)</f>
        <v>0</v>
      </c>
      <c r="W186" s="36">
        <f>X180*$G$9/2</f>
        <v>0</v>
      </c>
      <c r="X186" s="48">
        <f>IF(X180-V186&lt;0,0,X180-V186)</f>
        <v>0</v>
      </c>
      <c r="Y186" s="37"/>
      <c r="AY186" s="44">
        <f t="shared" si="41"/>
        <v>-7.275957614183426E-12</v>
      </c>
      <c r="AZ186" s="35">
        <v>168</v>
      </c>
      <c r="BA186" s="39">
        <f t="shared" si="45"/>
        <v>0</v>
      </c>
      <c r="BB186" s="15">
        <f t="shared" si="46"/>
        <v>0</v>
      </c>
      <c r="BC186" s="15">
        <f t="shared" si="52"/>
        <v>0</v>
      </c>
      <c r="BD186" s="36">
        <f t="shared" si="50"/>
        <v>0</v>
      </c>
      <c r="BE186" s="15">
        <f t="shared" si="51"/>
        <v>0</v>
      </c>
      <c r="BF186" s="36">
        <f t="shared" si="44"/>
        <v>71428.57142857143</v>
      </c>
      <c r="BG186" s="36">
        <f t="shared" si="44"/>
        <v>35766.36904761922</v>
      </c>
      <c r="BH186" s="35">
        <f t="shared" si="43"/>
        <v>0</v>
      </c>
    </row>
    <row r="187" spans="12:60" ht="20.25" customHeight="1">
      <c r="L187" s="64" t="s">
        <v>51</v>
      </c>
      <c r="M187" s="50">
        <v>169</v>
      </c>
      <c r="N187" s="36">
        <f t="shared" si="47"/>
        <v>107053.57142857162</v>
      </c>
      <c r="O187" s="36">
        <f t="shared" si="48"/>
        <v>71428.57142857143</v>
      </c>
      <c r="P187" s="36">
        <f t="shared" si="49"/>
        <v>35625.00000000018</v>
      </c>
      <c r="Q187" s="48">
        <f t="shared" si="40"/>
        <v>17928571.42857152</v>
      </c>
      <c r="R187" s="37"/>
      <c r="S187" s="65" t="s">
        <v>51</v>
      </c>
      <c r="T187" s="50"/>
      <c r="U187" s="35"/>
      <c r="V187" s="36"/>
      <c r="W187" s="36"/>
      <c r="X187" s="35"/>
      <c r="Y187" s="38"/>
      <c r="AY187" s="44">
        <f t="shared" si="41"/>
        <v>7.275957614183426E-12</v>
      </c>
      <c r="AZ187" s="35">
        <v>169</v>
      </c>
      <c r="BA187" s="39">
        <f t="shared" si="45"/>
        <v>0</v>
      </c>
      <c r="BB187" s="15">
        <f t="shared" si="46"/>
        <v>0</v>
      </c>
      <c r="BC187" s="15">
        <f t="shared" si="52"/>
        <v>0</v>
      </c>
      <c r="BD187" s="36">
        <f t="shared" si="50"/>
        <v>0</v>
      </c>
      <c r="BE187" s="15">
        <f t="shared" si="51"/>
        <v>0</v>
      </c>
      <c r="BF187" s="36">
        <f t="shared" si="44"/>
        <v>71428.57142857143</v>
      </c>
      <c r="BG187" s="36">
        <f t="shared" si="44"/>
        <v>35625.00000000018</v>
      </c>
      <c r="BH187" s="35">
        <f t="shared" si="43"/>
        <v>0</v>
      </c>
    </row>
    <row r="188" spans="12:60" ht="20.25" customHeight="1">
      <c r="L188" s="64"/>
      <c r="M188" s="50">
        <v>170</v>
      </c>
      <c r="N188" s="36">
        <f t="shared" si="47"/>
        <v>106912.20238095257</v>
      </c>
      <c r="O188" s="36">
        <f t="shared" si="48"/>
        <v>71428.57142857143</v>
      </c>
      <c r="P188" s="36">
        <f t="shared" si="49"/>
        <v>35483.63095238113</v>
      </c>
      <c r="Q188" s="48">
        <f t="shared" si="40"/>
        <v>17857142.857142948</v>
      </c>
      <c r="R188" s="37"/>
      <c r="S188" s="65"/>
      <c r="T188" s="50"/>
      <c r="U188" s="35"/>
      <c r="V188" s="36"/>
      <c r="W188" s="36"/>
      <c r="X188" s="35"/>
      <c r="Y188" s="38"/>
      <c r="AY188" s="44">
        <f t="shared" si="41"/>
        <v>7.275957614183426E-12</v>
      </c>
      <c r="AZ188" s="35">
        <v>170</v>
      </c>
      <c r="BA188" s="39">
        <f t="shared" si="45"/>
        <v>0</v>
      </c>
      <c r="BB188" s="15">
        <f t="shared" si="46"/>
        <v>0</v>
      </c>
      <c r="BC188" s="15">
        <f t="shared" si="52"/>
        <v>0</v>
      </c>
      <c r="BD188" s="36">
        <f t="shared" si="50"/>
        <v>0</v>
      </c>
      <c r="BE188" s="15">
        <f t="shared" si="51"/>
        <v>0</v>
      </c>
      <c r="BF188" s="36">
        <f t="shared" si="44"/>
        <v>71428.57142857143</v>
      </c>
      <c r="BG188" s="36">
        <f t="shared" si="44"/>
        <v>35483.63095238113</v>
      </c>
      <c r="BH188" s="35">
        <f t="shared" si="43"/>
        <v>0</v>
      </c>
    </row>
    <row r="189" spans="12:60" ht="20.25" customHeight="1">
      <c r="L189" s="64"/>
      <c r="M189" s="50">
        <v>171</v>
      </c>
      <c r="N189" s="36">
        <f t="shared" si="47"/>
        <v>106770.83333333352</v>
      </c>
      <c r="O189" s="36">
        <f t="shared" si="48"/>
        <v>71428.57142857143</v>
      </c>
      <c r="P189" s="36">
        <f t="shared" si="49"/>
        <v>35342.26190476208</v>
      </c>
      <c r="Q189" s="48">
        <f t="shared" si="40"/>
        <v>17785714.285714377</v>
      </c>
      <c r="R189" s="37"/>
      <c r="S189" s="65"/>
      <c r="T189" s="50"/>
      <c r="U189" s="35"/>
      <c r="V189" s="36"/>
      <c r="W189" s="36"/>
      <c r="X189" s="35"/>
      <c r="Y189" s="38"/>
      <c r="AY189" s="44">
        <f t="shared" si="41"/>
        <v>0</v>
      </c>
      <c r="AZ189" s="35">
        <v>171</v>
      </c>
      <c r="BA189" s="39">
        <f t="shared" si="45"/>
        <v>0</v>
      </c>
      <c r="BB189" s="15">
        <f t="shared" si="46"/>
        <v>0</v>
      </c>
      <c r="BC189" s="15">
        <f t="shared" si="52"/>
        <v>0</v>
      </c>
      <c r="BD189" s="36">
        <f t="shared" si="50"/>
        <v>0</v>
      </c>
      <c r="BE189" s="15">
        <f t="shared" si="51"/>
        <v>0</v>
      </c>
      <c r="BF189" s="36">
        <f t="shared" si="44"/>
        <v>71428.57142857143</v>
      </c>
      <c r="BG189" s="36">
        <f t="shared" si="44"/>
        <v>35342.26190476208</v>
      </c>
      <c r="BH189" s="35">
        <f t="shared" si="43"/>
        <v>0</v>
      </c>
    </row>
    <row r="190" spans="12:60" ht="20.25" customHeight="1">
      <c r="L190" s="64"/>
      <c r="M190" s="50">
        <v>172</v>
      </c>
      <c r="N190" s="36">
        <f t="shared" si="47"/>
        <v>106629.46428571446</v>
      </c>
      <c r="O190" s="36">
        <f t="shared" si="48"/>
        <v>71428.57142857143</v>
      </c>
      <c r="P190" s="36">
        <f t="shared" si="49"/>
        <v>35200.89285714304</v>
      </c>
      <c r="Q190" s="48">
        <f t="shared" si="40"/>
        <v>17714285.714285806</v>
      </c>
      <c r="R190" s="37"/>
      <c r="S190" s="65"/>
      <c r="T190" s="50"/>
      <c r="U190" s="35"/>
      <c r="V190" s="36"/>
      <c r="W190" s="36"/>
      <c r="X190" s="35"/>
      <c r="Y190" s="38"/>
      <c r="AY190" s="44">
        <f t="shared" si="41"/>
        <v>-7.275957614183426E-12</v>
      </c>
      <c r="AZ190" s="35">
        <v>172</v>
      </c>
      <c r="BA190" s="39">
        <f t="shared" si="45"/>
        <v>0</v>
      </c>
      <c r="BB190" s="15">
        <f t="shared" si="46"/>
        <v>0</v>
      </c>
      <c r="BC190" s="15">
        <f t="shared" si="52"/>
        <v>0</v>
      </c>
      <c r="BD190" s="36">
        <f t="shared" si="50"/>
        <v>0</v>
      </c>
      <c r="BE190" s="15">
        <f t="shared" si="51"/>
        <v>0</v>
      </c>
      <c r="BF190" s="36">
        <f t="shared" si="44"/>
        <v>71428.57142857143</v>
      </c>
      <c r="BG190" s="36">
        <f t="shared" si="44"/>
        <v>35200.89285714304</v>
      </c>
      <c r="BH190" s="35">
        <f t="shared" si="43"/>
        <v>0</v>
      </c>
    </row>
    <row r="191" spans="12:60" ht="20.25" customHeight="1">
      <c r="L191" s="64"/>
      <c r="M191" s="50">
        <v>173</v>
      </c>
      <c r="N191" s="36">
        <f t="shared" si="47"/>
        <v>106488.09523809543</v>
      </c>
      <c r="O191" s="36">
        <f t="shared" si="48"/>
        <v>71428.57142857143</v>
      </c>
      <c r="P191" s="36">
        <f t="shared" si="49"/>
        <v>35059.52380952399</v>
      </c>
      <c r="Q191" s="48">
        <f t="shared" si="40"/>
        <v>17642857.142857235</v>
      </c>
      <c r="R191" s="37"/>
      <c r="S191" s="65"/>
      <c r="T191" s="50"/>
      <c r="U191" s="35"/>
      <c r="V191" s="36"/>
      <c r="W191" s="36"/>
      <c r="X191" s="35"/>
      <c r="Y191" s="38"/>
      <c r="AY191" s="44">
        <f t="shared" si="41"/>
        <v>0</v>
      </c>
      <c r="AZ191" s="35">
        <v>173</v>
      </c>
      <c r="BA191" s="39">
        <f t="shared" si="45"/>
        <v>0</v>
      </c>
      <c r="BB191" s="15">
        <f t="shared" si="46"/>
        <v>0</v>
      </c>
      <c r="BC191" s="15">
        <f t="shared" si="52"/>
        <v>0</v>
      </c>
      <c r="BD191" s="36">
        <f t="shared" si="50"/>
        <v>0</v>
      </c>
      <c r="BE191" s="15">
        <f t="shared" si="51"/>
        <v>0</v>
      </c>
      <c r="BF191" s="36">
        <f t="shared" si="44"/>
        <v>71428.57142857143</v>
      </c>
      <c r="BG191" s="36">
        <f t="shared" si="44"/>
        <v>35059.52380952399</v>
      </c>
      <c r="BH191" s="35">
        <f t="shared" si="43"/>
        <v>0</v>
      </c>
    </row>
    <row r="192" spans="12:60" ht="20.25" customHeight="1">
      <c r="L192" s="64"/>
      <c r="M192" s="50">
        <v>174</v>
      </c>
      <c r="N192" s="36">
        <f t="shared" si="47"/>
        <v>106346.72619047639</v>
      </c>
      <c r="O192" s="36">
        <f t="shared" si="48"/>
        <v>71428.57142857143</v>
      </c>
      <c r="P192" s="36">
        <f t="shared" si="49"/>
        <v>34918.154761904945</v>
      </c>
      <c r="Q192" s="48">
        <f t="shared" si="40"/>
        <v>17571428.571428664</v>
      </c>
      <c r="R192" s="37"/>
      <c r="S192" s="65"/>
      <c r="T192" s="50">
        <v>29</v>
      </c>
      <c r="U192" s="9">
        <f>V192+W192</f>
        <v>0</v>
      </c>
      <c r="V192" s="36">
        <f>IF(T192&gt;$G$8*2,0,$P$9/$G$8/2)</f>
        <v>0</v>
      </c>
      <c r="W192" s="36">
        <f>X186*$G$9/2</f>
        <v>0</v>
      </c>
      <c r="X192" s="48">
        <f>IF(X186-V192&lt;0,0,X186-V192)</f>
        <v>0</v>
      </c>
      <c r="Y192" s="37"/>
      <c r="AY192" s="44">
        <f t="shared" si="41"/>
        <v>7.275957614183426E-12</v>
      </c>
      <c r="AZ192" s="35">
        <v>174</v>
      </c>
      <c r="BA192" s="39">
        <f t="shared" si="45"/>
        <v>0</v>
      </c>
      <c r="BB192" s="15">
        <f t="shared" si="46"/>
        <v>0</v>
      </c>
      <c r="BC192" s="15">
        <f t="shared" si="52"/>
        <v>0</v>
      </c>
      <c r="BD192" s="36">
        <f t="shared" si="50"/>
        <v>0</v>
      </c>
      <c r="BE192" s="15">
        <f t="shared" si="51"/>
        <v>0</v>
      </c>
      <c r="BF192" s="36">
        <f t="shared" si="44"/>
        <v>71428.57142857143</v>
      </c>
      <c r="BG192" s="36">
        <f t="shared" si="44"/>
        <v>34918.154761904945</v>
      </c>
      <c r="BH192" s="35">
        <f t="shared" si="43"/>
        <v>0</v>
      </c>
    </row>
    <row r="193" spans="12:60" ht="20.25" customHeight="1">
      <c r="L193" s="64"/>
      <c r="M193" s="50">
        <v>175</v>
      </c>
      <c r="N193" s="36">
        <f t="shared" si="47"/>
        <v>106205.35714285733</v>
      </c>
      <c r="O193" s="36">
        <f t="shared" si="48"/>
        <v>71428.57142857143</v>
      </c>
      <c r="P193" s="36">
        <f t="shared" si="49"/>
        <v>34776.7857142859</v>
      </c>
      <c r="Q193" s="48">
        <f t="shared" si="40"/>
        <v>17500000.000000093</v>
      </c>
      <c r="R193" s="37"/>
      <c r="S193" s="65"/>
      <c r="T193" s="50"/>
      <c r="U193" s="35"/>
      <c r="V193" s="36"/>
      <c r="W193" s="36"/>
      <c r="X193" s="35"/>
      <c r="Y193" s="38"/>
      <c r="AY193" s="44">
        <f t="shared" si="41"/>
        <v>0</v>
      </c>
      <c r="AZ193" s="35">
        <v>175</v>
      </c>
      <c r="BA193" s="39">
        <f t="shared" si="45"/>
        <v>0</v>
      </c>
      <c r="BB193" s="15">
        <f t="shared" si="46"/>
        <v>0</v>
      </c>
      <c r="BC193" s="15">
        <f t="shared" si="52"/>
        <v>0</v>
      </c>
      <c r="BD193" s="36">
        <f t="shared" si="50"/>
        <v>0</v>
      </c>
      <c r="BE193" s="15">
        <f t="shared" si="51"/>
        <v>0</v>
      </c>
      <c r="BF193" s="36">
        <f t="shared" si="44"/>
        <v>71428.57142857143</v>
      </c>
      <c r="BG193" s="36">
        <f t="shared" si="44"/>
        <v>34776.7857142859</v>
      </c>
      <c r="BH193" s="35">
        <f t="shared" si="43"/>
        <v>0</v>
      </c>
    </row>
    <row r="194" spans="12:60" ht="20.25" customHeight="1">
      <c r="L194" s="64"/>
      <c r="M194" s="50">
        <v>176</v>
      </c>
      <c r="N194" s="36">
        <f t="shared" si="47"/>
        <v>106063.98809523828</v>
      </c>
      <c r="O194" s="36">
        <f t="shared" si="48"/>
        <v>71428.57142857143</v>
      </c>
      <c r="P194" s="36">
        <f t="shared" si="49"/>
        <v>34635.41666666685</v>
      </c>
      <c r="Q194" s="48">
        <f t="shared" si="40"/>
        <v>17428571.428571522</v>
      </c>
      <c r="R194" s="37"/>
      <c r="S194" s="65"/>
      <c r="T194" s="50"/>
      <c r="U194" s="35"/>
      <c r="V194" s="36"/>
      <c r="W194" s="36"/>
      <c r="X194" s="35"/>
      <c r="Y194" s="38"/>
      <c r="AY194" s="44">
        <f t="shared" si="41"/>
        <v>-7.275957614183426E-12</v>
      </c>
      <c r="AZ194" s="35">
        <v>176</v>
      </c>
      <c r="BA194" s="39">
        <f t="shared" si="45"/>
        <v>0</v>
      </c>
      <c r="BB194" s="15">
        <f t="shared" si="46"/>
        <v>0</v>
      </c>
      <c r="BC194" s="15">
        <f t="shared" si="52"/>
        <v>0</v>
      </c>
      <c r="BD194" s="36">
        <f t="shared" si="50"/>
        <v>0</v>
      </c>
      <c r="BE194" s="15">
        <f t="shared" si="51"/>
        <v>0</v>
      </c>
      <c r="BF194" s="36">
        <f t="shared" si="44"/>
        <v>71428.57142857143</v>
      </c>
      <c r="BG194" s="36">
        <f t="shared" si="44"/>
        <v>34635.41666666685</v>
      </c>
      <c r="BH194" s="35">
        <f t="shared" si="43"/>
        <v>0</v>
      </c>
    </row>
    <row r="195" spans="12:60" ht="20.25" customHeight="1">
      <c r="L195" s="64"/>
      <c r="M195" s="50">
        <v>177</v>
      </c>
      <c r="N195" s="36">
        <f t="shared" si="47"/>
        <v>105922.61904761923</v>
      </c>
      <c r="O195" s="36">
        <f t="shared" si="48"/>
        <v>71428.57142857143</v>
      </c>
      <c r="P195" s="36">
        <f t="shared" si="49"/>
        <v>34494.0476190478</v>
      </c>
      <c r="Q195" s="48">
        <f t="shared" si="40"/>
        <v>17357142.85714295</v>
      </c>
      <c r="R195" s="37"/>
      <c r="S195" s="65"/>
      <c r="T195" s="50"/>
      <c r="U195" s="35"/>
      <c r="V195" s="36"/>
      <c r="W195" s="36"/>
      <c r="X195" s="35"/>
      <c r="Y195" s="38"/>
      <c r="AY195" s="44">
        <f t="shared" si="41"/>
        <v>-7.275957614183426E-12</v>
      </c>
      <c r="AZ195" s="35">
        <v>177</v>
      </c>
      <c r="BA195" s="39">
        <f t="shared" si="45"/>
        <v>0</v>
      </c>
      <c r="BB195" s="15">
        <f t="shared" si="46"/>
        <v>0</v>
      </c>
      <c r="BC195" s="15">
        <f t="shared" si="52"/>
        <v>0</v>
      </c>
      <c r="BD195" s="36">
        <f t="shared" si="50"/>
        <v>0</v>
      </c>
      <c r="BE195" s="15">
        <f t="shared" si="51"/>
        <v>0</v>
      </c>
      <c r="BF195" s="36">
        <f t="shared" si="44"/>
        <v>71428.57142857143</v>
      </c>
      <c r="BG195" s="36">
        <f t="shared" si="44"/>
        <v>34494.0476190478</v>
      </c>
      <c r="BH195" s="35">
        <f t="shared" si="43"/>
        <v>0</v>
      </c>
    </row>
    <row r="196" spans="12:60" ht="20.25" customHeight="1">
      <c r="L196" s="64"/>
      <c r="M196" s="50">
        <v>178</v>
      </c>
      <c r="N196" s="36">
        <f t="shared" si="47"/>
        <v>105781.2500000002</v>
      </c>
      <c r="O196" s="36">
        <f t="shared" si="48"/>
        <v>71428.57142857143</v>
      </c>
      <c r="P196" s="36">
        <f t="shared" si="49"/>
        <v>34352.67857142876</v>
      </c>
      <c r="Q196" s="48">
        <f t="shared" si="40"/>
        <v>17285714.28571438</v>
      </c>
      <c r="R196" s="37"/>
      <c r="S196" s="65"/>
      <c r="T196" s="50"/>
      <c r="U196" s="35"/>
      <c r="V196" s="36"/>
      <c r="W196" s="36"/>
      <c r="X196" s="35"/>
      <c r="Y196" s="38"/>
      <c r="AY196" s="44">
        <f t="shared" si="41"/>
        <v>7.275957614183426E-12</v>
      </c>
      <c r="AZ196" s="35">
        <v>178</v>
      </c>
      <c r="BA196" s="39">
        <f t="shared" si="45"/>
        <v>0</v>
      </c>
      <c r="BB196" s="15">
        <f t="shared" si="46"/>
        <v>0</v>
      </c>
      <c r="BC196" s="15">
        <f t="shared" si="52"/>
        <v>0</v>
      </c>
      <c r="BD196" s="36">
        <f t="shared" si="50"/>
        <v>0</v>
      </c>
      <c r="BE196" s="15">
        <f t="shared" si="51"/>
        <v>0</v>
      </c>
      <c r="BF196" s="36">
        <f t="shared" si="44"/>
        <v>71428.57142857143</v>
      </c>
      <c r="BG196" s="36">
        <f t="shared" si="44"/>
        <v>34352.67857142876</v>
      </c>
      <c r="BH196" s="35">
        <f t="shared" si="43"/>
        <v>0</v>
      </c>
    </row>
    <row r="197" spans="12:60" ht="20.25" customHeight="1">
      <c r="L197" s="64"/>
      <c r="M197" s="50">
        <v>179</v>
      </c>
      <c r="N197" s="36">
        <f t="shared" si="47"/>
        <v>105639.88095238115</v>
      </c>
      <c r="O197" s="36">
        <f t="shared" si="48"/>
        <v>71428.57142857143</v>
      </c>
      <c r="P197" s="36">
        <f t="shared" si="49"/>
        <v>34211.30952380971</v>
      </c>
      <c r="Q197" s="48">
        <f t="shared" si="40"/>
        <v>17214285.71428581</v>
      </c>
      <c r="R197" s="37"/>
      <c r="S197" s="65"/>
      <c r="T197" s="50"/>
      <c r="U197" s="35"/>
      <c r="V197" s="36"/>
      <c r="W197" s="36"/>
      <c r="X197" s="35"/>
      <c r="Y197" s="38"/>
      <c r="AY197" s="44">
        <f t="shared" si="41"/>
        <v>7.275957614183426E-12</v>
      </c>
      <c r="AZ197" s="35">
        <v>179</v>
      </c>
      <c r="BA197" s="39">
        <f t="shared" si="45"/>
        <v>0</v>
      </c>
      <c r="BB197" s="15">
        <f t="shared" si="46"/>
        <v>0</v>
      </c>
      <c r="BC197" s="15">
        <f t="shared" si="52"/>
        <v>0</v>
      </c>
      <c r="BD197" s="36">
        <f t="shared" si="50"/>
        <v>0</v>
      </c>
      <c r="BE197" s="15">
        <f t="shared" si="51"/>
        <v>0</v>
      </c>
      <c r="BF197" s="36">
        <f t="shared" si="44"/>
        <v>71428.57142857143</v>
      </c>
      <c r="BG197" s="36">
        <f t="shared" si="44"/>
        <v>34211.30952380971</v>
      </c>
      <c r="BH197" s="35">
        <f t="shared" si="43"/>
        <v>0</v>
      </c>
    </row>
    <row r="198" spans="12:60" ht="20.25" customHeight="1">
      <c r="L198" s="64"/>
      <c r="M198" s="50">
        <v>180</v>
      </c>
      <c r="N198" s="36">
        <f t="shared" si="47"/>
        <v>105498.5119047621</v>
      </c>
      <c r="O198" s="36">
        <f t="shared" si="48"/>
        <v>71428.57142857143</v>
      </c>
      <c r="P198" s="36">
        <f t="shared" si="49"/>
        <v>34069.94047619067</v>
      </c>
      <c r="Q198" s="48">
        <f t="shared" si="40"/>
        <v>17142857.14285724</v>
      </c>
      <c r="R198" s="37"/>
      <c r="S198" s="65"/>
      <c r="T198" s="50">
        <v>30</v>
      </c>
      <c r="U198" s="9">
        <f>V198+W198</f>
        <v>0</v>
      </c>
      <c r="V198" s="36">
        <f>IF(T198&gt;$G$8*2,0,$P$9/$G$8/2)</f>
        <v>0</v>
      </c>
      <c r="W198" s="36">
        <f>X192*$G$9/2</f>
        <v>0</v>
      </c>
      <c r="X198" s="48">
        <f>IF(X192-V198&lt;0,0,X192-V198)</f>
        <v>0</v>
      </c>
      <c r="Y198" s="37"/>
      <c r="AY198" s="44">
        <f t="shared" si="41"/>
        <v>-7.275957614183426E-12</v>
      </c>
      <c r="AZ198" s="35">
        <v>180</v>
      </c>
      <c r="BA198" s="39">
        <f t="shared" si="45"/>
        <v>0</v>
      </c>
      <c r="BB198" s="15">
        <f t="shared" si="46"/>
        <v>0</v>
      </c>
      <c r="BC198" s="15">
        <f t="shared" si="52"/>
        <v>0</v>
      </c>
      <c r="BD198" s="36">
        <f t="shared" si="50"/>
        <v>0</v>
      </c>
      <c r="BE198" s="15">
        <f t="shared" si="51"/>
        <v>0</v>
      </c>
      <c r="BF198" s="36">
        <f t="shared" si="44"/>
        <v>71428.57142857143</v>
      </c>
      <c r="BG198" s="36">
        <f t="shared" si="44"/>
        <v>34069.94047619067</v>
      </c>
      <c r="BH198" s="35">
        <f t="shared" si="43"/>
        <v>0</v>
      </c>
    </row>
    <row r="199" spans="12:60" ht="20.25" customHeight="1">
      <c r="L199" s="67" t="s">
        <v>52</v>
      </c>
      <c r="M199" s="50">
        <v>181</v>
      </c>
      <c r="N199" s="36">
        <f t="shared" si="47"/>
        <v>105357.14285714304</v>
      </c>
      <c r="O199" s="36">
        <f t="shared" si="48"/>
        <v>71428.57142857143</v>
      </c>
      <c r="P199" s="36">
        <f t="shared" si="49"/>
        <v>33928.57142857162</v>
      </c>
      <c r="Q199" s="48">
        <f t="shared" si="40"/>
        <v>17071428.571428668</v>
      </c>
      <c r="R199" s="37"/>
      <c r="S199" s="68" t="s">
        <v>52</v>
      </c>
      <c r="T199" s="50"/>
      <c r="U199" s="35"/>
      <c r="V199" s="36"/>
      <c r="W199" s="36"/>
      <c r="X199" s="35"/>
      <c r="Y199" s="38"/>
      <c r="AY199" s="44">
        <f t="shared" si="41"/>
        <v>-7.275957614183426E-12</v>
      </c>
      <c r="AZ199" s="35">
        <v>181</v>
      </c>
      <c r="BA199" s="39">
        <f t="shared" si="45"/>
        <v>0</v>
      </c>
      <c r="BB199" s="15">
        <f t="shared" si="46"/>
        <v>0</v>
      </c>
      <c r="BC199" s="15">
        <f t="shared" si="52"/>
        <v>0</v>
      </c>
      <c r="BD199" s="36">
        <f t="shared" si="50"/>
        <v>0</v>
      </c>
      <c r="BE199" s="15">
        <f t="shared" si="51"/>
        <v>0</v>
      </c>
      <c r="BF199" s="36">
        <f t="shared" si="44"/>
        <v>71428.57142857143</v>
      </c>
      <c r="BG199" s="36">
        <f t="shared" si="44"/>
        <v>33928.57142857162</v>
      </c>
      <c r="BH199" s="35">
        <f t="shared" si="43"/>
        <v>0</v>
      </c>
    </row>
    <row r="200" spans="12:60" ht="20.25" customHeight="1">
      <c r="L200" s="67"/>
      <c r="M200" s="50">
        <v>182</v>
      </c>
      <c r="N200" s="36">
        <f t="shared" si="47"/>
        <v>105215.773809524</v>
      </c>
      <c r="O200" s="36">
        <f t="shared" si="48"/>
        <v>71428.57142857143</v>
      </c>
      <c r="P200" s="36">
        <f t="shared" si="49"/>
        <v>33787.20238095257</v>
      </c>
      <c r="Q200" s="48">
        <f t="shared" si="40"/>
        <v>17000000.000000097</v>
      </c>
      <c r="R200" s="37"/>
      <c r="S200" s="68"/>
      <c r="T200" s="50"/>
      <c r="U200" s="35"/>
      <c r="V200" s="36"/>
      <c r="W200" s="36"/>
      <c r="X200" s="35"/>
      <c r="Y200" s="38"/>
      <c r="AY200" s="44">
        <f t="shared" si="41"/>
        <v>0</v>
      </c>
      <c r="AZ200" s="35">
        <v>182</v>
      </c>
      <c r="BA200" s="39">
        <f t="shared" si="45"/>
        <v>0</v>
      </c>
      <c r="BB200" s="15">
        <f t="shared" si="46"/>
        <v>0</v>
      </c>
      <c r="BC200" s="15">
        <f t="shared" si="52"/>
        <v>0</v>
      </c>
      <c r="BD200" s="36">
        <f t="shared" si="50"/>
        <v>0</v>
      </c>
      <c r="BE200" s="15">
        <f t="shared" si="51"/>
        <v>0</v>
      </c>
      <c r="BF200" s="36">
        <f t="shared" si="44"/>
        <v>71428.57142857143</v>
      </c>
      <c r="BG200" s="36">
        <f t="shared" si="44"/>
        <v>33787.20238095257</v>
      </c>
      <c r="BH200" s="35">
        <f t="shared" si="43"/>
        <v>0</v>
      </c>
    </row>
    <row r="201" spans="12:60" ht="20.25" customHeight="1">
      <c r="L201" s="67"/>
      <c r="M201" s="50">
        <v>183</v>
      </c>
      <c r="N201" s="36">
        <f t="shared" si="47"/>
        <v>105074.40476190497</v>
      </c>
      <c r="O201" s="36">
        <f t="shared" si="48"/>
        <v>71428.57142857143</v>
      </c>
      <c r="P201" s="36">
        <f t="shared" si="49"/>
        <v>33645.833333333525</v>
      </c>
      <c r="Q201" s="48">
        <f t="shared" si="40"/>
        <v>16928571.428571526</v>
      </c>
      <c r="R201" s="37"/>
      <c r="S201" s="68"/>
      <c r="T201" s="50"/>
      <c r="U201" s="35"/>
      <c r="V201" s="36"/>
      <c r="W201" s="36"/>
      <c r="X201" s="35"/>
      <c r="Y201" s="38"/>
      <c r="AY201" s="44">
        <f t="shared" si="41"/>
        <v>7.275957614183426E-12</v>
      </c>
      <c r="AZ201" s="35">
        <v>183</v>
      </c>
      <c r="BA201" s="39">
        <f t="shared" si="45"/>
        <v>0</v>
      </c>
      <c r="BB201" s="15">
        <f t="shared" si="46"/>
        <v>0</v>
      </c>
      <c r="BC201" s="15">
        <f t="shared" si="52"/>
        <v>0</v>
      </c>
      <c r="BD201" s="36">
        <f t="shared" si="50"/>
        <v>0</v>
      </c>
      <c r="BE201" s="15">
        <f t="shared" si="51"/>
        <v>0</v>
      </c>
      <c r="BF201" s="36">
        <f t="shared" si="44"/>
        <v>71428.57142857143</v>
      </c>
      <c r="BG201" s="36">
        <f t="shared" si="44"/>
        <v>33645.833333333525</v>
      </c>
      <c r="BH201" s="35">
        <f t="shared" si="43"/>
        <v>0</v>
      </c>
    </row>
    <row r="202" spans="12:60" ht="20.25" customHeight="1">
      <c r="L202" s="67"/>
      <c r="M202" s="50">
        <v>184</v>
      </c>
      <c r="N202" s="36">
        <f t="shared" si="47"/>
        <v>104933.03571428591</v>
      </c>
      <c r="O202" s="36">
        <f t="shared" si="48"/>
        <v>71428.57142857143</v>
      </c>
      <c r="P202" s="36">
        <f t="shared" si="49"/>
        <v>33504.46428571448</v>
      </c>
      <c r="Q202" s="48">
        <f aca="true" t="shared" si="53" ref="Q202:Q223">IF(Q201-O202&lt;0,0,Q201-O202)</f>
        <v>16857142.857142955</v>
      </c>
      <c r="R202" s="37"/>
      <c r="S202" s="68"/>
      <c r="T202" s="50"/>
      <c r="U202" s="35"/>
      <c r="V202" s="36"/>
      <c r="W202" s="36"/>
      <c r="X202" s="35"/>
      <c r="Y202" s="38"/>
      <c r="AY202" s="44">
        <f t="shared" si="41"/>
        <v>0</v>
      </c>
      <c r="AZ202" s="35">
        <v>184</v>
      </c>
      <c r="BA202" s="39">
        <f t="shared" si="45"/>
        <v>0</v>
      </c>
      <c r="BB202" s="15">
        <f t="shared" si="46"/>
        <v>0</v>
      </c>
      <c r="BC202" s="15">
        <f t="shared" si="52"/>
        <v>0</v>
      </c>
      <c r="BD202" s="36">
        <f t="shared" si="50"/>
        <v>0</v>
      </c>
      <c r="BE202" s="15">
        <f t="shared" si="51"/>
        <v>0</v>
      </c>
      <c r="BF202" s="36">
        <f t="shared" si="44"/>
        <v>71428.57142857143</v>
      </c>
      <c r="BG202" s="36">
        <f t="shared" si="44"/>
        <v>33504.46428571448</v>
      </c>
      <c r="BH202" s="35">
        <f t="shared" si="43"/>
        <v>0</v>
      </c>
    </row>
    <row r="203" spans="12:60" ht="20.25" customHeight="1">
      <c r="L203" s="67"/>
      <c r="M203" s="50">
        <v>185</v>
      </c>
      <c r="N203" s="36">
        <f t="shared" si="47"/>
        <v>104791.66666666686</v>
      </c>
      <c r="O203" s="36">
        <f t="shared" si="48"/>
        <v>71428.57142857143</v>
      </c>
      <c r="P203" s="36">
        <f t="shared" si="49"/>
        <v>33363.09523809543</v>
      </c>
      <c r="Q203" s="48">
        <f t="shared" si="53"/>
        <v>16785714.285714384</v>
      </c>
      <c r="R203" s="37"/>
      <c r="S203" s="68"/>
      <c r="T203" s="50"/>
      <c r="U203" s="35"/>
      <c r="V203" s="36"/>
      <c r="W203" s="36"/>
      <c r="X203" s="35"/>
      <c r="Y203" s="38"/>
      <c r="AY203" s="44">
        <f t="shared" si="41"/>
        <v>-7.275957614183426E-12</v>
      </c>
      <c r="AZ203" s="35">
        <v>185</v>
      </c>
      <c r="BA203" s="39">
        <f t="shared" si="45"/>
        <v>0</v>
      </c>
      <c r="BB203" s="15">
        <f t="shared" si="46"/>
        <v>0</v>
      </c>
      <c r="BC203" s="15">
        <f t="shared" si="52"/>
        <v>0</v>
      </c>
      <c r="BD203" s="36">
        <f t="shared" si="50"/>
        <v>0</v>
      </c>
      <c r="BE203" s="15">
        <f t="shared" si="51"/>
        <v>0</v>
      </c>
      <c r="BF203" s="36">
        <f t="shared" si="44"/>
        <v>71428.57142857143</v>
      </c>
      <c r="BG203" s="36">
        <f t="shared" si="44"/>
        <v>33363.09523809543</v>
      </c>
      <c r="BH203" s="35">
        <f t="shared" si="43"/>
        <v>0</v>
      </c>
    </row>
    <row r="204" spans="12:60" ht="20.25" customHeight="1">
      <c r="L204" s="67"/>
      <c r="M204" s="50">
        <v>186</v>
      </c>
      <c r="N204" s="36">
        <f t="shared" si="47"/>
        <v>104650.29761904782</v>
      </c>
      <c r="O204" s="36">
        <f t="shared" si="48"/>
        <v>71428.57142857143</v>
      </c>
      <c r="P204" s="36">
        <f t="shared" si="49"/>
        <v>33221.72619047639</v>
      </c>
      <c r="Q204" s="48">
        <f t="shared" si="53"/>
        <v>16714285.714285813</v>
      </c>
      <c r="R204" s="37"/>
      <c r="S204" s="68"/>
      <c r="T204" s="50">
        <v>31</v>
      </c>
      <c r="U204" s="9">
        <f>V204+W204</f>
        <v>0</v>
      </c>
      <c r="V204" s="36">
        <f>IF(T204&gt;$G$8*2,0,$P$9/$G$8/2)</f>
        <v>0</v>
      </c>
      <c r="W204" s="36">
        <f>X198*$G$9/2</f>
        <v>0</v>
      </c>
      <c r="X204" s="48">
        <f>IF(X198-V204&lt;0,0,X198-V204)</f>
        <v>0</v>
      </c>
      <c r="Y204" s="37"/>
      <c r="AY204" s="44">
        <f t="shared" si="41"/>
        <v>0</v>
      </c>
      <c r="AZ204" s="35">
        <v>186</v>
      </c>
      <c r="BA204" s="39">
        <f t="shared" si="45"/>
        <v>0</v>
      </c>
      <c r="BB204" s="15">
        <f t="shared" si="46"/>
        <v>0</v>
      </c>
      <c r="BC204" s="15">
        <f t="shared" si="52"/>
        <v>0</v>
      </c>
      <c r="BD204" s="36">
        <f t="shared" si="50"/>
        <v>0</v>
      </c>
      <c r="BE204" s="15">
        <f t="shared" si="51"/>
        <v>0</v>
      </c>
      <c r="BF204" s="36">
        <f t="shared" si="44"/>
        <v>71428.57142857143</v>
      </c>
      <c r="BG204" s="36">
        <f t="shared" si="44"/>
        <v>33221.72619047639</v>
      </c>
      <c r="BH204" s="35">
        <f t="shared" si="43"/>
        <v>0</v>
      </c>
    </row>
    <row r="205" spans="12:60" ht="20.25" customHeight="1">
      <c r="L205" s="67"/>
      <c r="M205" s="50">
        <v>187</v>
      </c>
      <c r="N205" s="36">
        <f t="shared" si="47"/>
        <v>104508.92857142878</v>
      </c>
      <c r="O205" s="36">
        <f t="shared" si="48"/>
        <v>71428.57142857143</v>
      </c>
      <c r="P205" s="36">
        <f t="shared" si="49"/>
        <v>33080.35714285734</v>
      </c>
      <c r="Q205" s="48">
        <f t="shared" si="53"/>
        <v>16642857.142857242</v>
      </c>
      <c r="R205" s="37"/>
      <c r="S205" s="68"/>
      <c r="T205" s="50"/>
      <c r="U205" s="35"/>
      <c r="V205" s="36"/>
      <c r="W205" s="36"/>
      <c r="X205" s="35"/>
      <c r="Y205" s="38"/>
      <c r="AY205" s="44">
        <f t="shared" si="41"/>
        <v>7.275957614183426E-12</v>
      </c>
      <c r="AZ205" s="35">
        <v>187</v>
      </c>
      <c r="BA205" s="39">
        <f t="shared" si="45"/>
        <v>0</v>
      </c>
      <c r="BB205" s="15">
        <f t="shared" si="46"/>
        <v>0</v>
      </c>
      <c r="BC205" s="15">
        <f t="shared" si="52"/>
        <v>0</v>
      </c>
      <c r="BD205" s="36">
        <f t="shared" si="50"/>
        <v>0</v>
      </c>
      <c r="BE205" s="15">
        <f t="shared" si="51"/>
        <v>0</v>
      </c>
      <c r="BF205" s="36">
        <f t="shared" si="44"/>
        <v>71428.57142857143</v>
      </c>
      <c r="BG205" s="36">
        <f t="shared" si="44"/>
        <v>33080.35714285734</v>
      </c>
      <c r="BH205" s="35">
        <f t="shared" si="43"/>
        <v>0</v>
      </c>
    </row>
    <row r="206" spans="12:60" ht="20.25" customHeight="1">
      <c r="L206" s="67"/>
      <c r="M206" s="50">
        <v>188</v>
      </c>
      <c r="N206" s="36">
        <f t="shared" si="47"/>
        <v>104367.55952380973</v>
      </c>
      <c r="O206" s="36">
        <f t="shared" si="48"/>
        <v>71428.57142857143</v>
      </c>
      <c r="P206" s="36">
        <f t="shared" si="49"/>
        <v>32938.98809523829</v>
      </c>
      <c r="Q206" s="48">
        <f t="shared" si="53"/>
        <v>16571428.571428671</v>
      </c>
      <c r="R206" s="37"/>
      <c r="S206" s="68"/>
      <c r="T206" s="50"/>
      <c r="U206" s="35"/>
      <c r="V206" s="36"/>
      <c r="W206" s="36"/>
      <c r="X206" s="35"/>
      <c r="Y206" s="38"/>
      <c r="AY206" s="44">
        <f t="shared" si="41"/>
        <v>7.275957614183426E-12</v>
      </c>
      <c r="AZ206" s="35">
        <v>188</v>
      </c>
      <c r="BA206" s="39">
        <f t="shared" si="45"/>
        <v>0</v>
      </c>
      <c r="BB206" s="15">
        <f t="shared" si="46"/>
        <v>0</v>
      </c>
      <c r="BC206" s="15">
        <f t="shared" si="52"/>
        <v>0</v>
      </c>
      <c r="BD206" s="36">
        <f t="shared" si="50"/>
        <v>0</v>
      </c>
      <c r="BE206" s="15">
        <f t="shared" si="51"/>
        <v>0</v>
      </c>
      <c r="BF206" s="36">
        <f t="shared" si="44"/>
        <v>71428.57142857143</v>
      </c>
      <c r="BG206" s="36">
        <f t="shared" si="44"/>
        <v>32938.98809523829</v>
      </c>
      <c r="BH206" s="35">
        <f t="shared" si="43"/>
        <v>0</v>
      </c>
    </row>
    <row r="207" spans="12:60" ht="20.25" customHeight="1">
      <c r="L207" s="67"/>
      <c r="M207" s="50">
        <v>189</v>
      </c>
      <c r="N207" s="36">
        <f t="shared" si="47"/>
        <v>104226.19047619068</v>
      </c>
      <c r="O207" s="36">
        <f t="shared" si="48"/>
        <v>71428.57142857143</v>
      </c>
      <c r="P207" s="36">
        <f t="shared" si="49"/>
        <v>32797.61904761925</v>
      </c>
      <c r="Q207" s="48">
        <f t="shared" si="53"/>
        <v>16500000.0000001</v>
      </c>
      <c r="R207" s="37"/>
      <c r="S207" s="68"/>
      <c r="T207" s="50"/>
      <c r="U207" s="35"/>
      <c r="V207" s="36"/>
      <c r="W207" s="36"/>
      <c r="X207" s="35"/>
      <c r="Y207" s="38"/>
      <c r="AY207" s="44">
        <f t="shared" si="41"/>
        <v>-7.275957614183426E-12</v>
      </c>
      <c r="AZ207" s="35">
        <v>189</v>
      </c>
      <c r="BA207" s="39">
        <f t="shared" si="45"/>
        <v>0</v>
      </c>
      <c r="BB207" s="15">
        <f t="shared" si="46"/>
        <v>0</v>
      </c>
      <c r="BC207" s="15">
        <f t="shared" si="52"/>
        <v>0</v>
      </c>
      <c r="BD207" s="36">
        <f t="shared" si="50"/>
        <v>0</v>
      </c>
      <c r="BE207" s="15">
        <f t="shared" si="51"/>
        <v>0</v>
      </c>
      <c r="BF207" s="36">
        <f t="shared" si="44"/>
        <v>71428.57142857143</v>
      </c>
      <c r="BG207" s="36">
        <f t="shared" si="44"/>
        <v>32797.61904761925</v>
      </c>
      <c r="BH207" s="35">
        <f t="shared" si="43"/>
        <v>0</v>
      </c>
    </row>
    <row r="208" spans="12:60" ht="20.25" customHeight="1">
      <c r="L208" s="67"/>
      <c r="M208" s="50">
        <v>190</v>
      </c>
      <c r="N208" s="36">
        <f t="shared" si="47"/>
        <v>104084.82142857164</v>
      </c>
      <c r="O208" s="36">
        <f t="shared" si="48"/>
        <v>71428.57142857143</v>
      </c>
      <c r="P208" s="36">
        <f t="shared" si="49"/>
        <v>32656.2500000002</v>
      </c>
      <c r="Q208" s="48">
        <f t="shared" si="53"/>
        <v>16428571.42857153</v>
      </c>
      <c r="R208" s="37"/>
      <c r="S208" s="68"/>
      <c r="T208" s="50"/>
      <c r="U208" s="35"/>
      <c r="V208" s="36"/>
      <c r="W208" s="36"/>
      <c r="X208" s="35"/>
      <c r="Y208" s="38"/>
      <c r="AY208" s="44">
        <f t="shared" si="41"/>
        <v>3.637978807091713E-12</v>
      </c>
      <c r="AZ208" s="35">
        <v>190</v>
      </c>
      <c r="BA208" s="39">
        <f t="shared" si="45"/>
        <v>0</v>
      </c>
      <c r="BB208" s="15">
        <f t="shared" si="46"/>
        <v>0</v>
      </c>
      <c r="BC208" s="15">
        <f t="shared" si="52"/>
        <v>0</v>
      </c>
      <c r="BD208" s="36">
        <f t="shared" si="50"/>
        <v>0</v>
      </c>
      <c r="BE208" s="15">
        <f t="shared" si="51"/>
        <v>0</v>
      </c>
      <c r="BF208" s="36">
        <f t="shared" si="44"/>
        <v>71428.57142857143</v>
      </c>
      <c r="BG208" s="36">
        <f t="shared" si="44"/>
        <v>32656.2500000002</v>
      </c>
      <c r="BH208" s="35">
        <f t="shared" si="43"/>
        <v>0</v>
      </c>
    </row>
    <row r="209" spans="12:60" ht="20.25" customHeight="1">
      <c r="L209" s="67"/>
      <c r="M209" s="50">
        <v>191</v>
      </c>
      <c r="N209" s="36">
        <f t="shared" si="47"/>
        <v>103943.45238095259</v>
      </c>
      <c r="O209" s="36">
        <f t="shared" si="48"/>
        <v>71428.57142857143</v>
      </c>
      <c r="P209" s="36">
        <f t="shared" si="49"/>
        <v>32514.88095238115</v>
      </c>
      <c r="Q209" s="48">
        <f t="shared" si="53"/>
        <v>16357142.857142959</v>
      </c>
      <c r="R209" s="37"/>
      <c r="S209" s="68"/>
      <c r="T209" s="50"/>
      <c r="U209" s="35"/>
      <c r="V209" s="36"/>
      <c r="W209" s="36"/>
      <c r="X209" s="35"/>
      <c r="Y209" s="38"/>
      <c r="AY209" s="44">
        <f t="shared" si="41"/>
        <v>0</v>
      </c>
      <c r="AZ209" s="35">
        <v>191</v>
      </c>
      <c r="BA209" s="39">
        <f t="shared" si="45"/>
        <v>0</v>
      </c>
      <c r="BB209" s="15">
        <f t="shared" si="46"/>
        <v>0</v>
      </c>
      <c r="BC209" s="15">
        <f t="shared" si="52"/>
        <v>0</v>
      </c>
      <c r="BD209" s="36">
        <f t="shared" si="50"/>
        <v>0</v>
      </c>
      <c r="BE209" s="15">
        <f t="shared" si="51"/>
        <v>0</v>
      </c>
      <c r="BF209" s="36">
        <f t="shared" si="44"/>
        <v>71428.57142857143</v>
      </c>
      <c r="BG209" s="36">
        <f t="shared" si="44"/>
        <v>32514.88095238115</v>
      </c>
      <c r="BH209" s="35">
        <f t="shared" si="43"/>
        <v>0</v>
      </c>
    </row>
    <row r="210" spans="12:60" ht="20.25" customHeight="1">
      <c r="L210" s="67"/>
      <c r="M210" s="50">
        <v>192</v>
      </c>
      <c r="N210" s="36">
        <f t="shared" si="47"/>
        <v>103802.08333333355</v>
      </c>
      <c r="O210" s="36">
        <f t="shared" si="48"/>
        <v>71428.57142857143</v>
      </c>
      <c r="P210" s="36">
        <f t="shared" si="49"/>
        <v>32373.51190476211</v>
      </c>
      <c r="Q210" s="48">
        <f t="shared" si="53"/>
        <v>16285714.285714388</v>
      </c>
      <c r="R210" s="37"/>
      <c r="S210" s="68"/>
      <c r="T210" s="50">
        <v>32</v>
      </c>
      <c r="U210" s="9">
        <f>V210+W210</f>
        <v>0</v>
      </c>
      <c r="V210" s="36">
        <f>IF(T210&gt;$G$8*2,0,$P$9/$G$8/2)</f>
        <v>0</v>
      </c>
      <c r="W210" s="36">
        <f>X204*$G$9/2</f>
        <v>0</v>
      </c>
      <c r="X210" s="48">
        <f>IF(X204-V210&lt;0,0,X204-V210)</f>
        <v>0</v>
      </c>
      <c r="Y210" s="37"/>
      <c r="AY210" s="44">
        <f t="shared" si="41"/>
        <v>3.637978807091713E-12</v>
      </c>
      <c r="AZ210" s="35">
        <v>192</v>
      </c>
      <c r="BA210" s="39">
        <f t="shared" si="45"/>
        <v>0</v>
      </c>
      <c r="BB210" s="15">
        <f t="shared" si="46"/>
        <v>0</v>
      </c>
      <c r="BC210" s="15">
        <f t="shared" si="52"/>
        <v>0</v>
      </c>
      <c r="BD210" s="36">
        <f t="shared" si="50"/>
        <v>0</v>
      </c>
      <c r="BE210" s="15">
        <f t="shared" si="51"/>
        <v>0</v>
      </c>
      <c r="BF210" s="36">
        <f t="shared" si="44"/>
        <v>71428.57142857143</v>
      </c>
      <c r="BG210" s="36">
        <f t="shared" si="44"/>
        <v>32373.51190476211</v>
      </c>
      <c r="BH210" s="35">
        <f t="shared" si="43"/>
        <v>0</v>
      </c>
    </row>
    <row r="211" spans="12:60" ht="20.25" customHeight="1">
      <c r="L211" s="64" t="s">
        <v>53</v>
      </c>
      <c r="M211" s="50">
        <v>193</v>
      </c>
      <c r="N211" s="36">
        <f t="shared" si="47"/>
        <v>103660.7142857145</v>
      </c>
      <c r="O211" s="36">
        <f t="shared" si="48"/>
        <v>71428.57142857143</v>
      </c>
      <c r="P211" s="36">
        <f t="shared" si="49"/>
        <v>32232.14285714306</v>
      </c>
      <c r="Q211" s="48">
        <f t="shared" si="53"/>
        <v>16214285.714285817</v>
      </c>
      <c r="R211" s="37"/>
      <c r="S211" s="65" t="s">
        <v>53</v>
      </c>
      <c r="T211" s="50"/>
      <c r="U211" s="35"/>
      <c r="V211" s="36"/>
      <c r="W211" s="36"/>
      <c r="X211" s="35"/>
      <c r="Y211" s="38"/>
      <c r="AY211" s="44">
        <f aca="true" t="shared" si="54" ref="AY211:AY274">N211-O211-P211+U211-V211-W211</f>
        <v>0</v>
      </c>
      <c r="AZ211" s="35">
        <v>193</v>
      </c>
      <c r="BA211" s="39">
        <f t="shared" si="45"/>
        <v>0</v>
      </c>
      <c r="BB211" s="15">
        <f t="shared" si="46"/>
        <v>0</v>
      </c>
      <c r="BC211" s="15">
        <f t="shared" si="52"/>
        <v>0</v>
      </c>
      <c r="BD211" s="36">
        <f t="shared" si="50"/>
        <v>0</v>
      </c>
      <c r="BE211" s="15">
        <f t="shared" si="51"/>
        <v>0</v>
      </c>
      <c r="BF211" s="36">
        <f t="shared" si="44"/>
        <v>71428.57142857143</v>
      </c>
      <c r="BG211" s="36">
        <f t="shared" si="44"/>
        <v>32232.14285714306</v>
      </c>
      <c r="BH211" s="35">
        <f t="shared" si="43"/>
        <v>0</v>
      </c>
    </row>
    <row r="212" spans="12:60" ht="20.25" customHeight="1">
      <c r="L212" s="64"/>
      <c r="M212" s="50">
        <v>194</v>
      </c>
      <c r="N212" s="36">
        <f t="shared" si="47"/>
        <v>103519.34523809545</v>
      </c>
      <c r="O212" s="36">
        <f t="shared" si="48"/>
        <v>71428.57142857143</v>
      </c>
      <c r="P212" s="36">
        <f t="shared" si="49"/>
        <v>32090.773809524017</v>
      </c>
      <c r="Q212" s="48">
        <f t="shared" si="53"/>
        <v>16142857.142857246</v>
      </c>
      <c r="R212" s="37"/>
      <c r="S212" s="65"/>
      <c r="T212" s="50"/>
      <c r="U212" s="35"/>
      <c r="V212" s="36"/>
      <c r="W212" s="36"/>
      <c r="X212" s="35"/>
      <c r="Y212" s="38"/>
      <c r="AY212" s="44">
        <f t="shared" si="54"/>
        <v>3.637978807091713E-12</v>
      </c>
      <c r="AZ212" s="35">
        <v>194</v>
      </c>
      <c r="BA212" s="39">
        <f t="shared" si="45"/>
        <v>0</v>
      </c>
      <c r="BB212" s="15">
        <f t="shared" si="46"/>
        <v>0</v>
      </c>
      <c r="BC212" s="15">
        <f t="shared" si="52"/>
        <v>0</v>
      </c>
      <c r="BD212" s="36">
        <f t="shared" si="50"/>
        <v>0</v>
      </c>
      <c r="BE212" s="15">
        <f t="shared" si="51"/>
        <v>0</v>
      </c>
      <c r="BF212" s="36">
        <f t="shared" si="44"/>
        <v>71428.57142857143</v>
      </c>
      <c r="BG212" s="36">
        <f t="shared" si="44"/>
        <v>32090.773809524017</v>
      </c>
      <c r="BH212" s="35">
        <f t="shared" si="43"/>
        <v>0</v>
      </c>
    </row>
    <row r="213" spans="12:60" ht="20.25" customHeight="1">
      <c r="L213" s="64"/>
      <c r="M213" s="50">
        <v>195</v>
      </c>
      <c r="N213" s="36">
        <f t="shared" si="47"/>
        <v>103377.9761904764</v>
      </c>
      <c r="O213" s="36">
        <f t="shared" si="48"/>
        <v>71428.57142857143</v>
      </c>
      <c r="P213" s="36">
        <f t="shared" si="49"/>
        <v>31949.404761904967</v>
      </c>
      <c r="Q213" s="48">
        <f t="shared" si="53"/>
        <v>16071428.571428675</v>
      </c>
      <c r="R213" s="37"/>
      <c r="S213" s="65"/>
      <c r="T213" s="50"/>
      <c r="U213" s="35"/>
      <c r="V213" s="36"/>
      <c r="W213" s="36"/>
      <c r="X213" s="35"/>
      <c r="Y213" s="38"/>
      <c r="AY213" s="44">
        <f t="shared" si="54"/>
        <v>0</v>
      </c>
      <c r="AZ213" s="35">
        <v>195</v>
      </c>
      <c r="BA213" s="39">
        <f t="shared" si="45"/>
        <v>0</v>
      </c>
      <c r="BB213" s="15">
        <f t="shared" si="46"/>
        <v>0</v>
      </c>
      <c r="BC213" s="15">
        <f t="shared" si="52"/>
        <v>0</v>
      </c>
      <c r="BD213" s="36">
        <f t="shared" si="50"/>
        <v>0</v>
      </c>
      <c r="BE213" s="15">
        <f t="shared" si="51"/>
        <v>0</v>
      </c>
      <c r="BF213" s="36">
        <f t="shared" si="44"/>
        <v>71428.57142857143</v>
      </c>
      <c r="BG213" s="36">
        <f t="shared" si="44"/>
        <v>31949.404761904967</v>
      </c>
      <c r="BH213" s="35">
        <f aca="true" t="shared" si="55" ref="BH213:BH276">IF(BE213&gt;0,1,0)</f>
        <v>0</v>
      </c>
    </row>
    <row r="214" spans="12:60" ht="20.25" customHeight="1">
      <c r="L214" s="64"/>
      <c r="M214" s="50">
        <v>196</v>
      </c>
      <c r="N214" s="36">
        <f t="shared" si="47"/>
        <v>103236.60714285735</v>
      </c>
      <c r="O214" s="36">
        <f t="shared" si="48"/>
        <v>71428.57142857143</v>
      </c>
      <c r="P214" s="36">
        <f t="shared" si="49"/>
        <v>31808.035714285917</v>
      </c>
      <c r="Q214" s="48">
        <f t="shared" si="53"/>
        <v>16000000.000000104</v>
      </c>
      <c r="R214" s="37"/>
      <c r="S214" s="65"/>
      <c r="T214" s="50"/>
      <c r="U214" s="35"/>
      <c r="V214" s="36"/>
      <c r="W214" s="36"/>
      <c r="X214" s="35"/>
      <c r="Y214" s="38"/>
      <c r="AY214" s="44">
        <f t="shared" si="54"/>
        <v>-3.637978807091713E-12</v>
      </c>
      <c r="AZ214" s="35">
        <v>196</v>
      </c>
      <c r="BA214" s="39">
        <f t="shared" si="45"/>
        <v>0</v>
      </c>
      <c r="BB214" s="15">
        <f t="shared" si="46"/>
        <v>0</v>
      </c>
      <c r="BC214" s="15">
        <f t="shared" si="52"/>
        <v>0</v>
      </c>
      <c r="BD214" s="36">
        <f t="shared" si="50"/>
        <v>0</v>
      </c>
      <c r="BE214" s="15">
        <f t="shared" si="51"/>
        <v>0</v>
      </c>
      <c r="BF214" s="36">
        <f t="shared" si="44"/>
        <v>71428.57142857143</v>
      </c>
      <c r="BG214" s="36">
        <f t="shared" si="44"/>
        <v>31808.035714285917</v>
      </c>
      <c r="BH214" s="35">
        <f t="shared" si="55"/>
        <v>0</v>
      </c>
    </row>
    <row r="215" spans="12:60" ht="20.25" customHeight="1">
      <c r="L215" s="64"/>
      <c r="M215" s="50">
        <v>197</v>
      </c>
      <c r="N215" s="36">
        <f t="shared" si="47"/>
        <v>103095.23809523831</v>
      </c>
      <c r="O215" s="36">
        <f t="shared" si="48"/>
        <v>71428.57142857143</v>
      </c>
      <c r="P215" s="36">
        <f t="shared" si="49"/>
        <v>31666.666666666875</v>
      </c>
      <c r="Q215" s="48">
        <f t="shared" si="53"/>
        <v>15928571.428571533</v>
      </c>
      <c r="R215" s="37"/>
      <c r="S215" s="65"/>
      <c r="T215" s="50"/>
      <c r="U215" s="35"/>
      <c r="V215" s="36"/>
      <c r="W215" s="36"/>
      <c r="X215" s="35"/>
      <c r="Y215" s="38"/>
      <c r="AY215" s="44">
        <f t="shared" si="54"/>
        <v>0</v>
      </c>
      <c r="AZ215" s="35">
        <v>197</v>
      </c>
      <c r="BA215" s="39">
        <f t="shared" si="45"/>
        <v>0</v>
      </c>
      <c r="BB215" s="15">
        <f t="shared" si="46"/>
        <v>0</v>
      </c>
      <c r="BC215" s="15">
        <f t="shared" si="52"/>
        <v>0</v>
      </c>
      <c r="BD215" s="36">
        <f t="shared" si="50"/>
        <v>0</v>
      </c>
      <c r="BE215" s="15">
        <f t="shared" si="51"/>
        <v>0</v>
      </c>
      <c r="BF215" s="36">
        <f t="shared" si="44"/>
        <v>71428.57142857143</v>
      </c>
      <c r="BG215" s="36">
        <f t="shared" si="44"/>
        <v>31666.666666666875</v>
      </c>
      <c r="BH215" s="35">
        <f t="shared" si="55"/>
        <v>0</v>
      </c>
    </row>
    <row r="216" spans="12:60" ht="20.25" customHeight="1">
      <c r="L216" s="64"/>
      <c r="M216" s="50">
        <v>198</v>
      </c>
      <c r="N216" s="36">
        <f t="shared" si="47"/>
        <v>102953.86904761926</v>
      </c>
      <c r="O216" s="36">
        <f t="shared" si="48"/>
        <v>71428.57142857143</v>
      </c>
      <c r="P216" s="36">
        <f t="shared" si="49"/>
        <v>31525.297619047826</v>
      </c>
      <c r="Q216" s="48">
        <f t="shared" si="53"/>
        <v>15857142.857142963</v>
      </c>
      <c r="R216" s="37"/>
      <c r="S216" s="65"/>
      <c r="T216" s="50">
        <v>33</v>
      </c>
      <c r="U216" s="9">
        <f>V216+W216</f>
        <v>0</v>
      </c>
      <c r="V216" s="36">
        <f>IF(T216&gt;$G$8*2,0,$P$9/$G$8/2)</f>
        <v>0</v>
      </c>
      <c r="W216" s="36">
        <f>X210*$G$9/2</f>
        <v>0</v>
      </c>
      <c r="X216" s="48">
        <f>IF(X210-V216&lt;0,0,X210-V216)</f>
        <v>0</v>
      </c>
      <c r="Y216" s="37"/>
      <c r="AY216" s="44">
        <f t="shared" si="54"/>
        <v>-3.637978807091713E-12</v>
      </c>
      <c r="AZ216" s="35">
        <v>198</v>
      </c>
      <c r="BA216" s="39">
        <f t="shared" si="45"/>
        <v>0</v>
      </c>
      <c r="BB216" s="15">
        <f t="shared" si="46"/>
        <v>0</v>
      </c>
      <c r="BC216" s="15">
        <f t="shared" si="52"/>
        <v>0</v>
      </c>
      <c r="BD216" s="36">
        <f t="shared" si="50"/>
        <v>0</v>
      </c>
      <c r="BE216" s="15">
        <f t="shared" si="51"/>
        <v>0</v>
      </c>
      <c r="BF216" s="36">
        <f t="shared" si="44"/>
        <v>71428.57142857143</v>
      </c>
      <c r="BG216" s="36">
        <f t="shared" si="44"/>
        <v>31525.297619047826</v>
      </c>
      <c r="BH216" s="35">
        <f t="shared" si="55"/>
        <v>0</v>
      </c>
    </row>
    <row r="217" spans="12:60" ht="20.25" customHeight="1">
      <c r="L217" s="64"/>
      <c r="M217" s="50">
        <v>199</v>
      </c>
      <c r="N217" s="36">
        <f t="shared" si="47"/>
        <v>102812.50000000022</v>
      </c>
      <c r="O217" s="36">
        <f t="shared" si="48"/>
        <v>71428.57142857143</v>
      </c>
      <c r="P217" s="36">
        <f t="shared" si="49"/>
        <v>31383.92857142878</v>
      </c>
      <c r="Q217" s="48">
        <f t="shared" si="53"/>
        <v>15785714.285714392</v>
      </c>
      <c r="R217" s="37"/>
      <c r="S217" s="65"/>
      <c r="T217" s="50"/>
      <c r="U217" s="35"/>
      <c r="V217" s="36"/>
      <c r="W217" s="36"/>
      <c r="X217" s="35"/>
      <c r="Y217" s="38"/>
      <c r="AY217" s="44">
        <f t="shared" si="54"/>
        <v>3.637978807091713E-12</v>
      </c>
      <c r="AZ217" s="35">
        <v>199</v>
      </c>
      <c r="BA217" s="39">
        <f t="shared" si="45"/>
        <v>0</v>
      </c>
      <c r="BB217" s="15">
        <f t="shared" si="46"/>
        <v>0</v>
      </c>
      <c r="BC217" s="15">
        <f t="shared" si="52"/>
        <v>0</v>
      </c>
      <c r="BD217" s="36">
        <f t="shared" si="50"/>
        <v>0</v>
      </c>
      <c r="BE217" s="15">
        <f t="shared" si="51"/>
        <v>0</v>
      </c>
      <c r="BF217" s="36">
        <f t="shared" si="44"/>
        <v>71428.57142857143</v>
      </c>
      <c r="BG217" s="36">
        <f t="shared" si="44"/>
        <v>31383.92857142878</v>
      </c>
      <c r="BH217" s="35">
        <f t="shared" si="55"/>
        <v>0</v>
      </c>
    </row>
    <row r="218" spans="12:60" ht="20.25" customHeight="1">
      <c r="L218" s="64"/>
      <c r="M218" s="50">
        <v>200</v>
      </c>
      <c r="N218" s="36">
        <f t="shared" si="47"/>
        <v>102671.13095238117</v>
      </c>
      <c r="O218" s="36">
        <f t="shared" si="48"/>
        <v>71428.57142857143</v>
      </c>
      <c r="P218" s="36">
        <f t="shared" si="49"/>
        <v>31242.559523809734</v>
      </c>
      <c r="Q218" s="48">
        <f t="shared" si="53"/>
        <v>15714285.71428582</v>
      </c>
      <c r="R218" s="37"/>
      <c r="S218" s="65"/>
      <c r="T218" s="50"/>
      <c r="U218" s="35"/>
      <c r="V218" s="36"/>
      <c r="W218" s="36"/>
      <c r="X218" s="35"/>
      <c r="Y218" s="38"/>
      <c r="AY218" s="44">
        <f t="shared" si="54"/>
        <v>-3.637978807091713E-12</v>
      </c>
      <c r="AZ218" s="35">
        <v>200</v>
      </c>
      <c r="BA218" s="39">
        <f t="shared" si="45"/>
        <v>0</v>
      </c>
      <c r="BB218" s="15">
        <f t="shared" si="46"/>
        <v>0</v>
      </c>
      <c r="BC218" s="15">
        <f t="shared" si="52"/>
        <v>0</v>
      </c>
      <c r="BD218" s="36">
        <f t="shared" si="50"/>
        <v>0</v>
      </c>
      <c r="BE218" s="15">
        <f t="shared" si="51"/>
        <v>0</v>
      </c>
      <c r="BF218" s="36">
        <f aca="true" t="shared" si="56" ref="BF218:BG281">O218</f>
        <v>71428.57142857143</v>
      </c>
      <c r="BG218" s="36">
        <f t="shared" si="56"/>
        <v>31242.559523809734</v>
      </c>
      <c r="BH218" s="35">
        <f t="shared" si="55"/>
        <v>0</v>
      </c>
    </row>
    <row r="219" spans="12:60" ht="20.25" customHeight="1">
      <c r="L219" s="64"/>
      <c r="M219" s="50">
        <v>201</v>
      </c>
      <c r="N219" s="36">
        <f t="shared" si="47"/>
        <v>102529.76190476213</v>
      </c>
      <c r="O219" s="36">
        <f t="shared" si="48"/>
        <v>71428.57142857143</v>
      </c>
      <c r="P219" s="36">
        <f t="shared" si="49"/>
        <v>31101.190476190688</v>
      </c>
      <c r="Q219" s="48">
        <f t="shared" si="53"/>
        <v>15642857.14285725</v>
      </c>
      <c r="R219" s="37"/>
      <c r="S219" s="65"/>
      <c r="T219" s="50"/>
      <c r="U219" s="35"/>
      <c r="V219" s="36"/>
      <c r="W219" s="36"/>
      <c r="X219" s="35"/>
      <c r="Y219" s="38"/>
      <c r="AY219" s="44">
        <f t="shared" si="54"/>
        <v>3.637978807091713E-12</v>
      </c>
      <c r="AZ219" s="35">
        <v>201</v>
      </c>
      <c r="BA219" s="39">
        <f t="shared" si="45"/>
        <v>0</v>
      </c>
      <c r="BB219" s="15">
        <f t="shared" si="46"/>
        <v>0</v>
      </c>
      <c r="BC219" s="15">
        <f t="shared" si="52"/>
        <v>0</v>
      </c>
      <c r="BD219" s="36">
        <f t="shared" si="50"/>
        <v>0</v>
      </c>
      <c r="BE219" s="15">
        <f t="shared" si="51"/>
        <v>0</v>
      </c>
      <c r="BF219" s="36">
        <f t="shared" si="56"/>
        <v>71428.57142857143</v>
      </c>
      <c r="BG219" s="36">
        <f t="shared" si="56"/>
        <v>31101.190476190688</v>
      </c>
      <c r="BH219" s="35">
        <f t="shared" si="55"/>
        <v>0</v>
      </c>
    </row>
    <row r="220" spans="12:60" ht="20.25" customHeight="1">
      <c r="L220" s="64"/>
      <c r="M220" s="50">
        <v>202</v>
      </c>
      <c r="N220" s="36">
        <f t="shared" si="47"/>
        <v>102388.39285714307</v>
      </c>
      <c r="O220" s="36">
        <f t="shared" si="48"/>
        <v>71428.57142857143</v>
      </c>
      <c r="P220" s="36">
        <f t="shared" si="49"/>
        <v>30959.82142857164</v>
      </c>
      <c r="Q220" s="48">
        <f t="shared" si="53"/>
        <v>15571428.571428679</v>
      </c>
      <c r="R220" s="37"/>
      <c r="S220" s="65"/>
      <c r="T220" s="50"/>
      <c r="U220" s="35"/>
      <c r="V220" s="36"/>
      <c r="W220" s="36"/>
      <c r="X220" s="35"/>
      <c r="Y220" s="38"/>
      <c r="AY220" s="44">
        <f t="shared" si="54"/>
        <v>0</v>
      </c>
      <c r="AZ220" s="35">
        <v>202</v>
      </c>
      <c r="BA220" s="39">
        <f t="shared" si="45"/>
        <v>0</v>
      </c>
      <c r="BB220" s="15">
        <f t="shared" si="46"/>
        <v>0</v>
      </c>
      <c r="BC220" s="15">
        <f t="shared" si="52"/>
        <v>0</v>
      </c>
      <c r="BD220" s="36">
        <f t="shared" si="50"/>
        <v>0</v>
      </c>
      <c r="BE220" s="15">
        <f t="shared" si="51"/>
        <v>0</v>
      </c>
      <c r="BF220" s="36">
        <f t="shared" si="56"/>
        <v>71428.57142857143</v>
      </c>
      <c r="BG220" s="36">
        <f t="shared" si="56"/>
        <v>30959.82142857164</v>
      </c>
      <c r="BH220" s="35">
        <f t="shared" si="55"/>
        <v>0</v>
      </c>
    </row>
    <row r="221" spans="12:60" ht="20.25" customHeight="1">
      <c r="L221" s="64"/>
      <c r="M221" s="50">
        <v>203</v>
      </c>
      <c r="N221" s="36">
        <f t="shared" si="47"/>
        <v>102247.02380952403</v>
      </c>
      <c r="O221" s="36">
        <f t="shared" si="48"/>
        <v>71428.57142857143</v>
      </c>
      <c r="P221" s="36">
        <f t="shared" si="49"/>
        <v>30818.452380952596</v>
      </c>
      <c r="Q221" s="48">
        <f t="shared" si="53"/>
        <v>15500000.000000108</v>
      </c>
      <c r="R221" s="37"/>
      <c r="S221" s="65"/>
      <c r="T221" s="50"/>
      <c r="U221" s="35"/>
      <c r="V221" s="36"/>
      <c r="W221" s="36"/>
      <c r="X221" s="35"/>
      <c r="Y221" s="38"/>
      <c r="AY221" s="44">
        <f t="shared" si="54"/>
        <v>3.637978807091713E-12</v>
      </c>
      <c r="AZ221" s="35">
        <v>203</v>
      </c>
      <c r="BA221" s="39">
        <f t="shared" si="45"/>
        <v>0</v>
      </c>
      <c r="BB221" s="15">
        <f t="shared" si="46"/>
        <v>0</v>
      </c>
      <c r="BC221" s="15">
        <f t="shared" si="52"/>
        <v>0</v>
      </c>
      <c r="BD221" s="36">
        <f t="shared" si="50"/>
        <v>0</v>
      </c>
      <c r="BE221" s="15">
        <f t="shared" si="51"/>
        <v>0</v>
      </c>
      <c r="BF221" s="36">
        <f t="shared" si="56"/>
        <v>71428.57142857143</v>
      </c>
      <c r="BG221" s="36">
        <f t="shared" si="56"/>
        <v>30818.452380952596</v>
      </c>
      <c r="BH221" s="35">
        <f t="shared" si="55"/>
        <v>0</v>
      </c>
    </row>
    <row r="222" spans="12:60" ht="20.25" customHeight="1">
      <c r="L222" s="64"/>
      <c r="M222" s="50">
        <v>204</v>
      </c>
      <c r="N222" s="36">
        <f t="shared" si="47"/>
        <v>102105.65476190498</v>
      </c>
      <c r="O222" s="36">
        <f t="shared" si="48"/>
        <v>71428.57142857143</v>
      </c>
      <c r="P222" s="36">
        <f t="shared" si="49"/>
        <v>30677.083333333547</v>
      </c>
      <c r="Q222" s="48">
        <f t="shared" si="53"/>
        <v>15428571.428571537</v>
      </c>
      <c r="R222" s="37"/>
      <c r="S222" s="65"/>
      <c r="T222" s="50">
        <v>34</v>
      </c>
      <c r="U222" s="9">
        <f>V222+W222</f>
        <v>0</v>
      </c>
      <c r="V222" s="36">
        <f>IF(T222&gt;$G$8*2,0,$P$9/$G$8/2)</f>
        <v>0</v>
      </c>
      <c r="W222" s="36">
        <f>X216*$G$9/2</f>
        <v>0</v>
      </c>
      <c r="X222" s="48">
        <f>IF(X216-V222&lt;0,0,X216-V222)</f>
        <v>0</v>
      </c>
      <c r="Y222" s="37"/>
      <c r="AY222" s="44">
        <f t="shared" si="54"/>
        <v>0</v>
      </c>
      <c r="AZ222" s="35">
        <v>204</v>
      </c>
      <c r="BA222" s="39">
        <f t="shared" si="45"/>
        <v>0</v>
      </c>
      <c r="BB222" s="15">
        <f t="shared" si="46"/>
        <v>0</v>
      </c>
      <c r="BC222" s="15">
        <f t="shared" si="52"/>
        <v>0</v>
      </c>
      <c r="BD222" s="36">
        <f t="shared" si="50"/>
        <v>0</v>
      </c>
      <c r="BE222" s="15">
        <f t="shared" si="51"/>
        <v>0</v>
      </c>
      <c r="BF222" s="36">
        <f t="shared" si="56"/>
        <v>71428.57142857143</v>
      </c>
      <c r="BG222" s="36">
        <f t="shared" si="56"/>
        <v>30677.083333333547</v>
      </c>
      <c r="BH222" s="35">
        <f t="shared" si="55"/>
        <v>0</v>
      </c>
    </row>
    <row r="223" spans="12:60" ht="20.25" customHeight="1">
      <c r="L223" s="67" t="s">
        <v>54</v>
      </c>
      <c r="M223" s="50">
        <v>205</v>
      </c>
      <c r="N223" s="36">
        <f t="shared" si="47"/>
        <v>101964.28571428594</v>
      </c>
      <c r="O223" s="36">
        <f t="shared" si="48"/>
        <v>71428.57142857143</v>
      </c>
      <c r="P223" s="36">
        <f t="shared" si="49"/>
        <v>30535.714285714505</v>
      </c>
      <c r="Q223" s="48">
        <f t="shared" si="53"/>
        <v>15357142.857142966</v>
      </c>
      <c r="R223" s="37"/>
      <c r="S223" s="68" t="s">
        <v>54</v>
      </c>
      <c r="T223" s="50"/>
      <c r="U223" s="35"/>
      <c r="V223" s="36"/>
      <c r="W223" s="36"/>
      <c r="X223" s="35"/>
      <c r="Y223" s="38"/>
      <c r="AY223" s="44">
        <f t="shared" si="54"/>
        <v>3.637978807091713E-12</v>
      </c>
      <c r="AZ223" s="35">
        <v>205</v>
      </c>
      <c r="BA223" s="39">
        <f aca="true" t="shared" si="57" ref="BA223:BA286">IF($F$19=AZ223,1,0)</f>
        <v>0</v>
      </c>
      <c r="BB223" s="15">
        <f t="shared" si="46"/>
        <v>0</v>
      </c>
      <c r="BC223" s="15">
        <f t="shared" si="52"/>
        <v>0</v>
      </c>
      <c r="BD223" s="36">
        <f t="shared" si="50"/>
        <v>0</v>
      </c>
      <c r="BE223" s="15">
        <f t="shared" si="51"/>
        <v>0</v>
      </c>
      <c r="BF223" s="36">
        <f t="shared" si="56"/>
        <v>71428.57142857143</v>
      </c>
      <c r="BG223" s="36">
        <f t="shared" si="56"/>
        <v>30535.714285714505</v>
      </c>
      <c r="BH223" s="35">
        <f t="shared" si="55"/>
        <v>0</v>
      </c>
    </row>
    <row r="224" spans="12:60" ht="20.25" customHeight="1">
      <c r="L224" s="67"/>
      <c r="M224" s="50">
        <v>206</v>
      </c>
      <c r="N224" s="36">
        <f t="shared" si="47"/>
        <v>101822.91666666689</v>
      </c>
      <c r="O224" s="36">
        <f t="shared" si="48"/>
        <v>71428.57142857143</v>
      </c>
      <c r="P224" s="36">
        <f t="shared" si="49"/>
        <v>30394.345238095455</v>
      </c>
      <c r="Q224" s="48">
        <f aca="true" t="shared" si="58" ref="Q224:Q287">IF(Q223-O224&lt;0,0,Q223-O224)</f>
        <v>15285714.285714395</v>
      </c>
      <c r="R224" s="37"/>
      <c r="S224" s="68"/>
      <c r="T224" s="50"/>
      <c r="U224" s="35"/>
      <c r="V224" s="36"/>
      <c r="W224" s="36"/>
      <c r="X224" s="35"/>
      <c r="Y224" s="38"/>
      <c r="AY224" s="44">
        <f t="shared" si="54"/>
        <v>0</v>
      </c>
      <c r="AZ224" s="35">
        <v>206</v>
      </c>
      <c r="BA224" s="39">
        <f t="shared" si="57"/>
        <v>0</v>
      </c>
      <c r="BB224" s="15">
        <f aca="true" t="shared" si="59" ref="BB224:BB287">IF(BA224=1,$F$18,IF(BB223&gt;0,BD223,0))</f>
        <v>0</v>
      </c>
      <c r="BC224" s="15">
        <f t="shared" si="52"/>
        <v>0</v>
      </c>
      <c r="BD224" s="36">
        <f t="shared" si="50"/>
        <v>0</v>
      </c>
      <c r="BE224" s="15">
        <f t="shared" si="51"/>
        <v>0</v>
      </c>
      <c r="BF224" s="36">
        <f t="shared" si="56"/>
        <v>71428.57142857143</v>
      </c>
      <c r="BG224" s="36">
        <f t="shared" si="56"/>
        <v>30394.345238095455</v>
      </c>
      <c r="BH224" s="35">
        <f t="shared" si="55"/>
        <v>0</v>
      </c>
    </row>
    <row r="225" spans="12:60" ht="20.25" customHeight="1">
      <c r="L225" s="67"/>
      <c r="M225" s="50">
        <v>207</v>
      </c>
      <c r="N225" s="36">
        <f aca="true" t="shared" si="60" ref="N225:N288">O225+P225</f>
        <v>101681.54761904784</v>
      </c>
      <c r="O225" s="36">
        <f aca="true" t="shared" si="61" ref="O225:O288">IF(M225&gt;$G$8*12,0,$P$7/($G$8*12))</f>
        <v>71428.57142857143</v>
      </c>
      <c r="P225" s="36">
        <f aca="true" t="shared" si="62" ref="P225:P288">(Q224*$G$9)/12</f>
        <v>30252.976190476405</v>
      </c>
      <c r="Q225" s="48">
        <f t="shared" si="58"/>
        <v>15214285.714285824</v>
      </c>
      <c r="R225" s="37"/>
      <c r="S225" s="68"/>
      <c r="T225" s="50"/>
      <c r="U225" s="35"/>
      <c r="V225" s="36"/>
      <c r="W225" s="36"/>
      <c r="X225" s="35"/>
      <c r="Y225" s="38"/>
      <c r="AY225" s="44">
        <f t="shared" si="54"/>
        <v>-3.637978807091713E-12</v>
      </c>
      <c r="AZ225" s="35">
        <v>207</v>
      </c>
      <c r="BA225" s="39">
        <f t="shared" si="57"/>
        <v>0</v>
      </c>
      <c r="BB225" s="15">
        <f t="shared" si="59"/>
        <v>0</v>
      </c>
      <c r="BC225" s="15">
        <f t="shared" si="52"/>
        <v>0</v>
      </c>
      <c r="BD225" s="36">
        <f t="shared" si="50"/>
        <v>0</v>
      </c>
      <c r="BE225" s="15">
        <f t="shared" si="51"/>
        <v>0</v>
      </c>
      <c r="BF225" s="36">
        <f t="shared" si="56"/>
        <v>71428.57142857143</v>
      </c>
      <c r="BG225" s="36">
        <f t="shared" si="56"/>
        <v>30252.976190476405</v>
      </c>
      <c r="BH225" s="35">
        <f t="shared" si="55"/>
        <v>0</v>
      </c>
    </row>
    <row r="226" spans="12:60" ht="20.25" customHeight="1">
      <c r="L226" s="67"/>
      <c r="M226" s="50">
        <v>208</v>
      </c>
      <c r="N226" s="36">
        <f t="shared" si="60"/>
        <v>101540.1785714288</v>
      </c>
      <c r="O226" s="36">
        <f t="shared" si="61"/>
        <v>71428.57142857143</v>
      </c>
      <c r="P226" s="36">
        <f t="shared" si="62"/>
        <v>30111.607142857363</v>
      </c>
      <c r="Q226" s="48">
        <f t="shared" si="58"/>
        <v>15142857.142857254</v>
      </c>
      <c r="R226" s="37"/>
      <c r="S226" s="68"/>
      <c r="T226" s="50"/>
      <c r="U226" s="35"/>
      <c r="V226" s="36"/>
      <c r="W226" s="36"/>
      <c r="X226" s="35"/>
      <c r="Y226" s="38"/>
      <c r="AY226" s="44">
        <f t="shared" si="54"/>
        <v>0</v>
      </c>
      <c r="AZ226" s="35">
        <v>208</v>
      </c>
      <c r="BA226" s="39">
        <f t="shared" si="57"/>
        <v>0</v>
      </c>
      <c r="BB226" s="15">
        <f t="shared" si="59"/>
        <v>0</v>
      </c>
      <c r="BC226" s="15">
        <f t="shared" si="52"/>
        <v>0</v>
      </c>
      <c r="BD226" s="36">
        <f t="shared" si="50"/>
        <v>0</v>
      </c>
      <c r="BE226" s="15">
        <f t="shared" si="51"/>
        <v>0</v>
      </c>
      <c r="BF226" s="36">
        <f t="shared" si="56"/>
        <v>71428.57142857143</v>
      </c>
      <c r="BG226" s="36">
        <f t="shared" si="56"/>
        <v>30111.607142857363</v>
      </c>
      <c r="BH226" s="35">
        <f t="shared" si="55"/>
        <v>0</v>
      </c>
    </row>
    <row r="227" spans="12:60" ht="20.25" customHeight="1">
      <c r="L227" s="67"/>
      <c r="M227" s="50">
        <v>209</v>
      </c>
      <c r="N227" s="36">
        <f t="shared" si="60"/>
        <v>101398.80952380974</v>
      </c>
      <c r="O227" s="36">
        <f t="shared" si="61"/>
        <v>71428.57142857143</v>
      </c>
      <c r="P227" s="36">
        <f t="shared" si="62"/>
        <v>29970.238095238314</v>
      </c>
      <c r="Q227" s="48">
        <f t="shared" si="58"/>
        <v>15071428.571428683</v>
      </c>
      <c r="R227" s="37"/>
      <c r="S227" s="68"/>
      <c r="T227" s="50"/>
      <c r="U227" s="35"/>
      <c r="V227" s="36"/>
      <c r="W227" s="36"/>
      <c r="X227" s="35"/>
      <c r="Y227" s="38"/>
      <c r="AY227" s="44">
        <f t="shared" si="54"/>
        <v>-3.637978807091713E-12</v>
      </c>
      <c r="AZ227" s="35">
        <v>209</v>
      </c>
      <c r="BA227" s="39">
        <f t="shared" si="57"/>
        <v>0</v>
      </c>
      <c r="BB227" s="15">
        <f t="shared" si="59"/>
        <v>0</v>
      </c>
      <c r="BC227" s="15">
        <f t="shared" si="52"/>
        <v>0</v>
      </c>
      <c r="BD227" s="36">
        <f t="shared" si="50"/>
        <v>0</v>
      </c>
      <c r="BE227" s="15">
        <f t="shared" si="51"/>
        <v>0</v>
      </c>
      <c r="BF227" s="36">
        <f t="shared" si="56"/>
        <v>71428.57142857143</v>
      </c>
      <c r="BG227" s="36">
        <f t="shared" si="56"/>
        <v>29970.238095238314</v>
      </c>
      <c r="BH227" s="35">
        <f t="shared" si="55"/>
        <v>0</v>
      </c>
    </row>
    <row r="228" spans="12:60" ht="20.25" customHeight="1">
      <c r="L228" s="67"/>
      <c r="M228" s="50">
        <v>210</v>
      </c>
      <c r="N228" s="36">
        <f t="shared" si="60"/>
        <v>101257.4404761907</v>
      </c>
      <c r="O228" s="36">
        <f t="shared" si="61"/>
        <v>71428.57142857143</v>
      </c>
      <c r="P228" s="36">
        <f t="shared" si="62"/>
        <v>29828.869047619268</v>
      </c>
      <c r="Q228" s="48">
        <f t="shared" si="58"/>
        <v>15000000.000000112</v>
      </c>
      <c r="R228" s="37"/>
      <c r="S228" s="68"/>
      <c r="T228" s="50">
        <v>35</v>
      </c>
      <c r="U228" s="9">
        <f>V228+W228</f>
        <v>0</v>
      </c>
      <c r="V228" s="36">
        <f>IF(T228&gt;$G$8*2,0,$P$9/$G$8/2)</f>
        <v>0</v>
      </c>
      <c r="W228" s="36">
        <f>X222*$G$9/2</f>
        <v>0</v>
      </c>
      <c r="X228" s="48">
        <f>IF(X222-V228&lt;0,0,X222-V228)</f>
        <v>0</v>
      </c>
      <c r="Y228" s="37"/>
      <c r="AY228" s="44">
        <f t="shared" si="54"/>
        <v>3.637978807091713E-12</v>
      </c>
      <c r="AZ228" s="35">
        <v>210</v>
      </c>
      <c r="BA228" s="39">
        <f t="shared" si="57"/>
        <v>0</v>
      </c>
      <c r="BB228" s="15">
        <f t="shared" si="59"/>
        <v>0</v>
      </c>
      <c r="BC228" s="15">
        <f t="shared" si="52"/>
        <v>0</v>
      </c>
      <c r="BD228" s="36">
        <f t="shared" si="50"/>
        <v>0</v>
      </c>
      <c r="BE228" s="15">
        <f t="shared" si="51"/>
        <v>0</v>
      </c>
      <c r="BF228" s="36">
        <f t="shared" si="56"/>
        <v>71428.57142857143</v>
      </c>
      <c r="BG228" s="36">
        <f t="shared" si="56"/>
        <v>29828.869047619268</v>
      </c>
      <c r="BH228" s="35">
        <f t="shared" si="55"/>
        <v>0</v>
      </c>
    </row>
    <row r="229" spans="12:60" ht="20.25" customHeight="1">
      <c r="L229" s="67"/>
      <c r="M229" s="50">
        <v>211</v>
      </c>
      <c r="N229" s="36">
        <f t="shared" si="60"/>
        <v>101116.07142857165</v>
      </c>
      <c r="O229" s="36">
        <f t="shared" si="61"/>
        <v>71428.57142857143</v>
      </c>
      <c r="P229" s="36">
        <f t="shared" si="62"/>
        <v>29687.500000000222</v>
      </c>
      <c r="Q229" s="48">
        <f t="shared" si="58"/>
        <v>14928571.42857154</v>
      </c>
      <c r="R229" s="37"/>
      <c r="S229" s="68"/>
      <c r="T229" s="50"/>
      <c r="U229" s="35"/>
      <c r="V229" s="36"/>
      <c r="W229" s="36"/>
      <c r="X229" s="35"/>
      <c r="Y229" s="38"/>
      <c r="AY229" s="44">
        <f t="shared" si="54"/>
        <v>-3.637978807091713E-12</v>
      </c>
      <c r="AZ229" s="35">
        <v>211</v>
      </c>
      <c r="BA229" s="39">
        <f t="shared" si="57"/>
        <v>0</v>
      </c>
      <c r="BB229" s="15">
        <f t="shared" si="59"/>
        <v>0</v>
      </c>
      <c r="BC229" s="15">
        <f t="shared" si="52"/>
        <v>0</v>
      </c>
      <c r="BD229" s="36">
        <f t="shared" si="50"/>
        <v>0</v>
      </c>
      <c r="BE229" s="15">
        <f t="shared" si="51"/>
        <v>0</v>
      </c>
      <c r="BF229" s="36">
        <f t="shared" si="56"/>
        <v>71428.57142857143</v>
      </c>
      <c r="BG229" s="36">
        <f t="shared" si="56"/>
        <v>29687.500000000222</v>
      </c>
      <c r="BH229" s="35">
        <f t="shared" si="55"/>
        <v>0</v>
      </c>
    </row>
    <row r="230" spans="12:60" ht="20.25" customHeight="1">
      <c r="L230" s="67"/>
      <c r="M230" s="50">
        <v>212</v>
      </c>
      <c r="N230" s="36">
        <f t="shared" si="60"/>
        <v>100974.70238095261</v>
      </c>
      <c r="O230" s="36">
        <f t="shared" si="61"/>
        <v>71428.57142857143</v>
      </c>
      <c r="P230" s="36">
        <f t="shared" si="62"/>
        <v>29546.130952381176</v>
      </c>
      <c r="Q230" s="48">
        <f t="shared" si="58"/>
        <v>14857142.85714297</v>
      </c>
      <c r="R230" s="37"/>
      <c r="S230" s="68"/>
      <c r="T230" s="50"/>
      <c r="U230" s="35"/>
      <c r="V230" s="36"/>
      <c r="W230" s="36"/>
      <c r="X230" s="35"/>
      <c r="Y230" s="38"/>
      <c r="AY230" s="44">
        <f t="shared" si="54"/>
        <v>3.637978807091713E-12</v>
      </c>
      <c r="AZ230" s="35">
        <v>212</v>
      </c>
      <c r="BA230" s="39">
        <f t="shared" si="57"/>
        <v>0</v>
      </c>
      <c r="BB230" s="15">
        <f t="shared" si="59"/>
        <v>0</v>
      </c>
      <c r="BC230" s="15">
        <f t="shared" si="52"/>
        <v>0</v>
      </c>
      <c r="BD230" s="36">
        <f t="shared" si="50"/>
        <v>0</v>
      </c>
      <c r="BE230" s="15">
        <f t="shared" si="51"/>
        <v>0</v>
      </c>
      <c r="BF230" s="36">
        <f t="shared" si="56"/>
        <v>71428.57142857143</v>
      </c>
      <c r="BG230" s="36">
        <f t="shared" si="56"/>
        <v>29546.130952381176</v>
      </c>
      <c r="BH230" s="35">
        <f t="shared" si="55"/>
        <v>0</v>
      </c>
    </row>
    <row r="231" spans="12:60" ht="20.25" customHeight="1">
      <c r="L231" s="67"/>
      <c r="M231" s="50">
        <v>213</v>
      </c>
      <c r="N231" s="36">
        <f t="shared" si="60"/>
        <v>100833.33333333356</v>
      </c>
      <c r="O231" s="36">
        <f t="shared" si="61"/>
        <v>71428.57142857143</v>
      </c>
      <c r="P231" s="36">
        <f t="shared" si="62"/>
        <v>29404.761904762127</v>
      </c>
      <c r="Q231" s="48">
        <f t="shared" si="58"/>
        <v>14785714.2857144</v>
      </c>
      <c r="R231" s="37"/>
      <c r="S231" s="68"/>
      <c r="T231" s="50"/>
      <c r="U231" s="35"/>
      <c r="V231" s="36"/>
      <c r="W231" s="36"/>
      <c r="X231" s="35"/>
      <c r="Y231" s="38"/>
      <c r="AY231" s="44">
        <f t="shared" si="54"/>
        <v>0</v>
      </c>
      <c r="AZ231" s="35">
        <v>213</v>
      </c>
      <c r="BA231" s="39">
        <f t="shared" si="57"/>
        <v>0</v>
      </c>
      <c r="BB231" s="15">
        <f t="shared" si="59"/>
        <v>0</v>
      </c>
      <c r="BC231" s="15">
        <f t="shared" si="52"/>
        <v>0</v>
      </c>
      <c r="BD231" s="36">
        <f t="shared" si="50"/>
        <v>0</v>
      </c>
      <c r="BE231" s="15">
        <f t="shared" si="51"/>
        <v>0</v>
      </c>
      <c r="BF231" s="36">
        <f t="shared" si="56"/>
        <v>71428.57142857143</v>
      </c>
      <c r="BG231" s="36">
        <f t="shared" si="56"/>
        <v>29404.761904762127</v>
      </c>
      <c r="BH231" s="35">
        <f t="shared" si="55"/>
        <v>0</v>
      </c>
    </row>
    <row r="232" spans="12:60" ht="20.25" customHeight="1">
      <c r="L232" s="67"/>
      <c r="M232" s="50">
        <v>214</v>
      </c>
      <c r="N232" s="36">
        <f t="shared" si="60"/>
        <v>100691.96428571452</v>
      </c>
      <c r="O232" s="36">
        <f t="shared" si="61"/>
        <v>71428.57142857143</v>
      </c>
      <c r="P232" s="36">
        <f t="shared" si="62"/>
        <v>29263.392857143084</v>
      </c>
      <c r="Q232" s="48">
        <f t="shared" si="58"/>
        <v>14714285.714285828</v>
      </c>
      <c r="R232" s="37"/>
      <c r="S232" s="68"/>
      <c r="T232" s="50"/>
      <c r="U232" s="35"/>
      <c r="V232" s="36"/>
      <c r="W232" s="36"/>
      <c r="X232" s="35"/>
      <c r="Y232" s="38"/>
      <c r="AY232" s="44">
        <f t="shared" si="54"/>
        <v>3.637978807091713E-12</v>
      </c>
      <c r="AZ232" s="35">
        <v>214</v>
      </c>
      <c r="BA232" s="39">
        <f t="shared" si="57"/>
        <v>0</v>
      </c>
      <c r="BB232" s="15">
        <f t="shared" si="59"/>
        <v>0</v>
      </c>
      <c r="BC232" s="15">
        <f t="shared" si="52"/>
        <v>0</v>
      </c>
      <c r="BD232" s="36">
        <f t="shared" si="50"/>
        <v>0</v>
      </c>
      <c r="BE232" s="15">
        <f t="shared" si="51"/>
        <v>0</v>
      </c>
      <c r="BF232" s="36">
        <f t="shared" si="56"/>
        <v>71428.57142857143</v>
      </c>
      <c r="BG232" s="36">
        <f t="shared" si="56"/>
        <v>29263.392857143084</v>
      </c>
      <c r="BH232" s="35">
        <f t="shared" si="55"/>
        <v>0</v>
      </c>
    </row>
    <row r="233" spans="12:60" ht="20.25" customHeight="1">
      <c r="L233" s="67"/>
      <c r="M233" s="50">
        <v>215</v>
      </c>
      <c r="N233" s="36">
        <f t="shared" si="60"/>
        <v>100550.59523809547</v>
      </c>
      <c r="O233" s="36">
        <f t="shared" si="61"/>
        <v>71428.57142857143</v>
      </c>
      <c r="P233" s="36">
        <f t="shared" si="62"/>
        <v>29122.023809524035</v>
      </c>
      <c r="Q233" s="48">
        <f t="shared" si="58"/>
        <v>14642857.142857257</v>
      </c>
      <c r="R233" s="37"/>
      <c r="S233" s="68"/>
      <c r="T233" s="50"/>
      <c r="U233" s="35"/>
      <c r="V233" s="36"/>
      <c r="W233" s="36"/>
      <c r="X233" s="35"/>
      <c r="Y233" s="38"/>
      <c r="AY233" s="44">
        <f t="shared" si="54"/>
        <v>0</v>
      </c>
      <c r="AZ233" s="35">
        <v>215</v>
      </c>
      <c r="BA233" s="39">
        <f t="shared" si="57"/>
        <v>0</v>
      </c>
      <c r="BB233" s="15">
        <f t="shared" si="59"/>
        <v>0</v>
      </c>
      <c r="BC233" s="15">
        <f t="shared" si="52"/>
        <v>0</v>
      </c>
      <c r="BD233" s="36">
        <f t="shared" si="50"/>
        <v>0</v>
      </c>
      <c r="BE233" s="15">
        <f t="shared" si="51"/>
        <v>0</v>
      </c>
      <c r="BF233" s="36">
        <f t="shared" si="56"/>
        <v>71428.57142857143</v>
      </c>
      <c r="BG233" s="36">
        <f t="shared" si="56"/>
        <v>29122.023809524035</v>
      </c>
      <c r="BH233" s="35">
        <f t="shared" si="55"/>
        <v>0</v>
      </c>
    </row>
    <row r="234" spans="12:60" ht="20.25" customHeight="1">
      <c r="L234" s="67"/>
      <c r="M234" s="50">
        <v>216</v>
      </c>
      <c r="N234" s="36">
        <f t="shared" si="60"/>
        <v>100409.22619047642</v>
      </c>
      <c r="O234" s="36">
        <f t="shared" si="61"/>
        <v>71428.57142857143</v>
      </c>
      <c r="P234" s="36">
        <f t="shared" si="62"/>
        <v>28980.654761904985</v>
      </c>
      <c r="Q234" s="48">
        <f t="shared" si="58"/>
        <v>14571428.571428686</v>
      </c>
      <c r="R234" s="37"/>
      <c r="S234" s="68"/>
      <c r="T234" s="50">
        <v>36</v>
      </c>
      <c r="U234" s="9">
        <f>V234+W234</f>
        <v>0</v>
      </c>
      <c r="V234" s="36">
        <f>IF(T234&gt;$G$8*2,0,$P$9/$G$8/2)</f>
        <v>0</v>
      </c>
      <c r="W234" s="36">
        <f>X228*$G$9/2</f>
        <v>0</v>
      </c>
      <c r="X234" s="48">
        <f>IF(X228-V234&lt;0,0,X228-V234)</f>
        <v>0</v>
      </c>
      <c r="Y234" s="37"/>
      <c r="AY234" s="44">
        <f t="shared" si="54"/>
        <v>-3.637978807091713E-12</v>
      </c>
      <c r="AZ234" s="35">
        <v>216</v>
      </c>
      <c r="BA234" s="39">
        <f t="shared" si="57"/>
        <v>0</v>
      </c>
      <c r="BB234" s="15">
        <f t="shared" si="59"/>
        <v>0</v>
      </c>
      <c r="BC234" s="15">
        <f t="shared" si="52"/>
        <v>0</v>
      </c>
      <c r="BD234" s="36">
        <f t="shared" si="50"/>
        <v>0</v>
      </c>
      <c r="BE234" s="15">
        <f t="shared" si="51"/>
        <v>0</v>
      </c>
      <c r="BF234" s="36">
        <f t="shared" si="56"/>
        <v>71428.57142857143</v>
      </c>
      <c r="BG234" s="36">
        <f t="shared" si="56"/>
        <v>28980.654761904985</v>
      </c>
      <c r="BH234" s="35">
        <f t="shared" si="55"/>
        <v>0</v>
      </c>
    </row>
    <row r="235" spans="12:60" ht="20.25" customHeight="1">
      <c r="L235" s="64" t="s">
        <v>55</v>
      </c>
      <c r="M235" s="50">
        <v>217</v>
      </c>
      <c r="N235" s="36">
        <f t="shared" si="60"/>
        <v>100267.85714285738</v>
      </c>
      <c r="O235" s="36">
        <f t="shared" si="61"/>
        <v>71428.57142857143</v>
      </c>
      <c r="P235" s="36">
        <f t="shared" si="62"/>
        <v>28839.285714285943</v>
      </c>
      <c r="Q235" s="48">
        <f t="shared" si="58"/>
        <v>14500000.000000115</v>
      </c>
      <c r="R235" s="37"/>
      <c r="S235" s="65" t="s">
        <v>55</v>
      </c>
      <c r="T235" s="50"/>
      <c r="U235" s="35"/>
      <c r="V235" s="36"/>
      <c r="W235" s="36"/>
      <c r="X235" s="35"/>
      <c r="Y235" s="38"/>
      <c r="AY235" s="44">
        <f t="shared" si="54"/>
        <v>0</v>
      </c>
      <c r="AZ235" s="35">
        <v>217</v>
      </c>
      <c r="BA235" s="39">
        <f t="shared" si="57"/>
        <v>0</v>
      </c>
      <c r="BB235" s="15">
        <f t="shared" si="59"/>
        <v>0</v>
      </c>
      <c r="BC235" s="15">
        <f t="shared" si="52"/>
        <v>0</v>
      </c>
      <c r="BD235" s="36">
        <f t="shared" si="50"/>
        <v>0</v>
      </c>
      <c r="BE235" s="15">
        <f t="shared" si="51"/>
        <v>0</v>
      </c>
      <c r="BF235" s="36">
        <f t="shared" si="56"/>
        <v>71428.57142857143</v>
      </c>
      <c r="BG235" s="36">
        <f t="shared" si="56"/>
        <v>28839.285714285943</v>
      </c>
      <c r="BH235" s="35">
        <f t="shared" si="55"/>
        <v>0</v>
      </c>
    </row>
    <row r="236" spans="12:60" ht="20.25" customHeight="1">
      <c r="L236" s="64"/>
      <c r="M236" s="50">
        <v>218</v>
      </c>
      <c r="N236" s="36">
        <f t="shared" si="60"/>
        <v>100126.48809523832</v>
      </c>
      <c r="O236" s="36">
        <f t="shared" si="61"/>
        <v>71428.57142857143</v>
      </c>
      <c r="P236" s="36">
        <f t="shared" si="62"/>
        <v>28697.916666666893</v>
      </c>
      <c r="Q236" s="48">
        <f t="shared" si="58"/>
        <v>14428571.428571545</v>
      </c>
      <c r="R236" s="37"/>
      <c r="S236" s="65"/>
      <c r="T236" s="50"/>
      <c r="U236" s="35"/>
      <c r="V236" s="36"/>
      <c r="W236" s="36"/>
      <c r="X236" s="35"/>
      <c r="Y236" s="38"/>
      <c r="AY236" s="44">
        <f t="shared" si="54"/>
        <v>-3.637978807091713E-12</v>
      </c>
      <c r="AZ236" s="35">
        <v>218</v>
      </c>
      <c r="BA236" s="39">
        <f t="shared" si="57"/>
        <v>0</v>
      </c>
      <c r="BB236" s="15">
        <f t="shared" si="59"/>
        <v>0</v>
      </c>
      <c r="BC236" s="15">
        <f t="shared" si="52"/>
        <v>0</v>
      </c>
      <c r="BD236" s="36">
        <f t="shared" si="50"/>
        <v>0</v>
      </c>
      <c r="BE236" s="15">
        <f t="shared" si="51"/>
        <v>0</v>
      </c>
      <c r="BF236" s="36">
        <f t="shared" si="56"/>
        <v>71428.57142857143</v>
      </c>
      <c r="BG236" s="36">
        <f t="shared" si="56"/>
        <v>28697.916666666893</v>
      </c>
      <c r="BH236" s="35">
        <f t="shared" si="55"/>
        <v>0</v>
      </c>
    </row>
    <row r="237" spans="12:60" ht="20.25" customHeight="1">
      <c r="L237" s="64"/>
      <c r="M237" s="50">
        <v>219</v>
      </c>
      <c r="N237" s="36">
        <f t="shared" si="60"/>
        <v>99985.11904761929</v>
      </c>
      <c r="O237" s="36">
        <f t="shared" si="61"/>
        <v>71428.57142857143</v>
      </c>
      <c r="P237" s="36">
        <f t="shared" si="62"/>
        <v>28556.54761904785</v>
      </c>
      <c r="Q237" s="48">
        <f t="shared" si="58"/>
        <v>14357142.857142974</v>
      </c>
      <c r="R237" s="37"/>
      <c r="S237" s="65"/>
      <c r="T237" s="50"/>
      <c r="U237" s="35"/>
      <c r="V237" s="36"/>
      <c r="W237" s="36"/>
      <c r="X237" s="35"/>
      <c r="Y237" s="38"/>
      <c r="AY237" s="44">
        <f t="shared" si="54"/>
        <v>0</v>
      </c>
      <c r="AZ237" s="35">
        <v>219</v>
      </c>
      <c r="BA237" s="39">
        <f t="shared" si="57"/>
        <v>0</v>
      </c>
      <c r="BB237" s="15">
        <f t="shared" si="59"/>
        <v>0</v>
      </c>
      <c r="BC237" s="15">
        <f t="shared" si="52"/>
        <v>0</v>
      </c>
      <c r="BD237" s="36">
        <f t="shared" si="50"/>
        <v>0</v>
      </c>
      <c r="BE237" s="15">
        <f t="shared" si="51"/>
        <v>0</v>
      </c>
      <c r="BF237" s="36">
        <f t="shared" si="56"/>
        <v>71428.57142857143</v>
      </c>
      <c r="BG237" s="36">
        <f t="shared" si="56"/>
        <v>28556.54761904785</v>
      </c>
      <c r="BH237" s="35">
        <f t="shared" si="55"/>
        <v>0</v>
      </c>
    </row>
    <row r="238" spans="12:60" ht="20.25" customHeight="1">
      <c r="L238" s="64"/>
      <c r="M238" s="50">
        <v>220</v>
      </c>
      <c r="N238" s="36">
        <f t="shared" si="60"/>
        <v>99843.75000000023</v>
      </c>
      <c r="O238" s="36">
        <f t="shared" si="61"/>
        <v>71428.57142857143</v>
      </c>
      <c r="P238" s="36">
        <f t="shared" si="62"/>
        <v>28415.1785714288</v>
      </c>
      <c r="Q238" s="48">
        <f t="shared" si="58"/>
        <v>14285714.285714403</v>
      </c>
      <c r="R238" s="37"/>
      <c r="S238" s="65"/>
      <c r="T238" s="50"/>
      <c r="U238" s="35"/>
      <c r="V238" s="36"/>
      <c r="W238" s="36"/>
      <c r="X238" s="35"/>
      <c r="Y238" s="38"/>
      <c r="AY238" s="44">
        <f t="shared" si="54"/>
        <v>-3.637978807091713E-12</v>
      </c>
      <c r="AZ238" s="35">
        <v>220</v>
      </c>
      <c r="BA238" s="39">
        <f t="shared" si="57"/>
        <v>0</v>
      </c>
      <c r="BB238" s="15">
        <f t="shared" si="59"/>
        <v>0</v>
      </c>
      <c r="BC238" s="15">
        <f t="shared" si="52"/>
        <v>0</v>
      </c>
      <c r="BD238" s="36">
        <f t="shared" si="50"/>
        <v>0</v>
      </c>
      <c r="BE238" s="15">
        <f t="shared" si="51"/>
        <v>0</v>
      </c>
      <c r="BF238" s="36">
        <f t="shared" si="56"/>
        <v>71428.57142857143</v>
      </c>
      <c r="BG238" s="36">
        <f t="shared" si="56"/>
        <v>28415.1785714288</v>
      </c>
      <c r="BH238" s="35">
        <f t="shared" si="55"/>
        <v>0</v>
      </c>
    </row>
    <row r="239" spans="12:60" ht="20.25" customHeight="1">
      <c r="L239" s="64"/>
      <c r="M239" s="50">
        <v>221</v>
      </c>
      <c r="N239" s="36">
        <f t="shared" si="60"/>
        <v>99702.3809523812</v>
      </c>
      <c r="O239" s="36">
        <f t="shared" si="61"/>
        <v>71428.57142857143</v>
      </c>
      <c r="P239" s="36">
        <f t="shared" si="62"/>
        <v>28273.809523809756</v>
      </c>
      <c r="Q239" s="48">
        <f t="shared" si="58"/>
        <v>14214285.714285832</v>
      </c>
      <c r="R239" s="37"/>
      <c r="S239" s="65"/>
      <c r="T239" s="50"/>
      <c r="U239" s="35"/>
      <c r="V239" s="36"/>
      <c r="W239" s="36"/>
      <c r="X239" s="35"/>
      <c r="Y239" s="38"/>
      <c r="AY239" s="44">
        <f t="shared" si="54"/>
        <v>3.637978807091713E-12</v>
      </c>
      <c r="AZ239" s="35">
        <v>221</v>
      </c>
      <c r="BA239" s="39">
        <f t="shared" si="57"/>
        <v>0</v>
      </c>
      <c r="BB239" s="15">
        <f t="shared" si="59"/>
        <v>0</v>
      </c>
      <c r="BC239" s="15">
        <f t="shared" si="52"/>
        <v>0</v>
      </c>
      <c r="BD239" s="36">
        <f t="shared" si="50"/>
        <v>0</v>
      </c>
      <c r="BE239" s="15">
        <f t="shared" si="51"/>
        <v>0</v>
      </c>
      <c r="BF239" s="36">
        <f t="shared" si="56"/>
        <v>71428.57142857143</v>
      </c>
      <c r="BG239" s="36">
        <f t="shared" si="56"/>
        <v>28273.809523809756</v>
      </c>
      <c r="BH239" s="35">
        <f t="shared" si="55"/>
        <v>0</v>
      </c>
    </row>
    <row r="240" spans="12:60" ht="20.25" customHeight="1">
      <c r="L240" s="64"/>
      <c r="M240" s="50">
        <v>222</v>
      </c>
      <c r="N240" s="36">
        <f t="shared" si="60"/>
        <v>99561.01190476214</v>
      </c>
      <c r="O240" s="36">
        <f t="shared" si="61"/>
        <v>71428.57142857143</v>
      </c>
      <c r="P240" s="36">
        <f t="shared" si="62"/>
        <v>28132.44047619071</v>
      </c>
      <c r="Q240" s="48">
        <f t="shared" si="58"/>
        <v>14142857.142857261</v>
      </c>
      <c r="R240" s="37"/>
      <c r="S240" s="65"/>
      <c r="T240" s="50">
        <v>37</v>
      </c>
      <c r="U240" s="9">
        <f>V240+W240</f>
        <v>0</v>
      </c>
      <c r="V240" s="36">
        <f>IF(T240&gt;$G$8*2,0,$P$9/$G$8/2)</f>
        <v>0</v>
      </c>
      <c r="W240" s="36">
        <f>X234*$G$9/2</f>
        <v>0</v>
      </c>
      <c r="X240" s="48">
        <f>IF(X234-V240&lt;0,0,X234-V240)</f>
        <v>0</v>
      </c>
      <c r="Y240" s="37"/>
      <c r="AY240" s="44">
        <f t="shared" si="54"/>
        <v>-3.637978807091713E-12</v>
      </c>
      <c r="AZ240" s="35">
        <v>222</v>
      </c>
      <c r="BA240" s="39">
        <f t="shared" si="57"/>
        <v>0</v>
      </c>
      <c r="BB240" s="15">
        <f t="shared" si="59"/>
        <v>0</v>
      </c>
      <c r="BC240" s="15">
        <f t="shared" si="52"/>
        <v>0</v>
      </c>
      <c r="BD240" s="36">
        <f t="shared" si="50"/>
        <v>0</v>
      </c>
      <c r="BE240" s="15">
        <f t="shared" si="51"/>
        <v>0</v>
      </c>
      <c r="BF240" s="36">
        <f t="shared" si="56"/>
        <v>71428.57142857143</v>
      </c>
      <c r="BG240" s="36">
        <f t="shared" si="56"/>
        <v>28132.44047619071</v>
      </c>
      <c r="BH240" s="35">
        <f t="shared" si="55"/>
        <v>0</v>
      </c>
    </row>
    <row r="241" spans="12:60" ht="20.25" customHeight="1">
      <c r="L241" s="64"/>
      <c r="M241" s="50">
        <v>223</v>
      </c>
      <c r="N241" s="36">
        <f t="shared" si="60"/>
        <v>99419.6428571431</v>
      </c>
      <c r="O241" s="36">
        <f t="shared" si="61"/>
        <v>71428.57142857143</v>
      </c>
      <c r="P241" s="36">
        <f t="shared" si="62"/>
        <v>27991.071428571664</v>
      </c>
      <c r="Q241" s="48">
        <f t="shared" si="58"/>
        <v>14071428.57142869</v>
      </c>
      <c r="R241" s="37"/>
      <c r="S241" s="65"/>
      <c r="T241" s="50"/>
      <c r="U241" s="35"/>
      <c r="V241" s="36"/>
      <c r="W241" s="36"/>
      <c r="X241" s="35"/>
      <c r="Y241" s="38"/>
      <c r="AY241" s="44">
        <f t="shared" si="54"/>
        <v>3.637978807091713E-12</v>
      </c>
      <c r="AZ241" s="35">
        <v>223</v>
      </c>
      <c r="BA241" s="39">
        <f t="shared" si="57"/>
        <v>0</v>
      </c>
      <c r="BB241" s="15">
        <f t="shared" si="59"/>
        <v>0</v>
      </c>
      <c r="BC241" s="15">
        <f t="shared" si="52"/>
        <v>0</v>
      </c>
      <c r="BD241" s="36">
        <f aca="true" t="shared" si="63" ref="BD241:BD304">BB241-BC241</f>
        <v>0</v>
      </c>
      <c r="BE241" s="15">
        <f aca="true" t="shared" si="64" ref="BE241:BE304">IF(BC241&gt;0,BG241,0)</f>
        <v>0</v>
      </c>
      <c r="BF241" s="36">
        <f t="shared" si="56"/>
        <v>71428.57142857143</v>
      </c>
      <c r="BG241" s="36">
        <f t="shared" si="56"/>
        <v>27991.071428571664</v>
      </c>
      <c r="BH241" s="35">
        <f t="shared" si="55"/>
        <v>0</v>
      </c>
    </row>
    <row r="242" spans="12:60" ht="20.25" customHeight="1">
      <c r="L242" s="64"/>
      <c r="M242" s="50">
        <v>224</v>
      </c>
      <c r="N242" s="36">
        <f t="shared" si="60"/>
        <v>99278.27380952405</v>
      </c>
      <c r="O242" s="36">
        <f t="shared" si="61"/>
        <v>71428.57142857143</v>
      </c>
      <c r="P242" s="36">
        <f t="shared" si="62"/>
        <v>27849.702380952614</v>
      </c>
      <c r="Q242" s="48">
        <f t="shared" si="58"/>
        <v>14000000.00000012</v>
      </c>
      <c r="R242" s="37"/>
      <c r="S242" s="65"/>
      <c r="T242" s="50"/>
      <c r="U242" s="35"/>
      <c r="V242" s="36"/>
      <c r="W242" s="36"/>
      <c r="X242" s="35"/>
      <c r="Y242" s="38"/>
      <c r="AY242" s="44">
        <f t="shared" si="54"/>
        <v>0</v>
      </c>
      <c r="AZ242" s="35">
        <v>224</v>
      </c>
      <c r="BA242" s="39">
        <f t="shared" si="57"/>
        <v>0</v>
      </c>
      <c r="BB242" s="15">
        <f t="shared" si="59"/>
        <v>0</v>
      </c>
      <c r="BC242" s="15">
        <f aca="true" t="shared" si="65" ref="BC242:BC305">IF(BA242=1,BF242,IF(BB242&gt;0,BF242,0))</f>
        <v>0</v>
      </c>
      <c r="BD242" s="36">
        <f t="shared" si="63"/>
        <v>0</v>
      </c>
      <c r="BE242" s="15">
        <f t="shared" si="64"/>
        <v>0</v>
      </c>
      <c r="BF242" s="36">
        <f t="shared" si="56"/>
        <v>71428.57142857143</v>
      </c>
      <c r="BG242" s="36">
        <f t="shared" si="56"/>
        <v>27849.702380952614</v>
      </c>
      <c r="BH242" s="35">
        <f t="shared" si="55"/>
        <v>0</v>
      </c>
    </row>
    <row r="243" spans="12:60" ht="20.25" customHeight="1">
      <c r="L243" s="64"/>
      <c r="M243" s="50">
        <v>225</v>
      </c>
      <c r="N243" s="36">
        <f t="shared" si="60"/>
        <v>99136.90476190501</v>
      </c>
      <c r="O243" s="36">
        <f t="shared" si="61"/>
        <v>71428.57142857143</v>
      </c>
      <c r="P243" s="36">
        <f t="shared" si="62"/>
        <v>27708.333333333572</v>
      </c>
      <c r="Q243" s="48">
        <f t="shared" si="58"/>
        <v>13928571.428571548</v>
      </c>
      <c r="R243" s="37"/>
      <c r="S243" s="65"/>
      <c r="T243" s="50"/>
      <c r="U243" s="35"/>
      <c r="V243" s="36"/>
      <c r="W243" s="36"/>
      <c r="X243" s="35"/>
      <c r="Y243" s="38"/>
      <c r="AY243" s="44">
        <f t="shared" si="54"/>
        <v>3.637978807091713E-12</v>
      </c>
      <c r="AZ243" s="35">
        <v>225</v>
      </c>
      <c r="BA243" s="39">
        <f t="shared" si="57"/>
        <v>0</v>
      </c>
      <c r="BB243" s="15">
        <f t="shared" si="59"/>
        <v>0</v>
      </c>
      <c r="BC243" s="15">
        <f t="shared" si="65"/>
        <v>0</v>
      </c>
      <c r="BD243" s="36">
        <f t="shared" si="63"/>
        <v>0</v>
      </c>
      <c r="BE243" s="15">
        <f t="shared" si="64"/>
        <v>0</v>
      </c>
      <c r="BF243" s="36">
        <f t="shared" si="56"/>
        <v>71428.57142857143</v>
      </c>
      <c r="BG243" s="36">
        <f t="shared" si="56"/>
        <v>27708.333333333572</v>
      </c>
      <c r="BH243" s="35">
        <f t="shared" si="55"/>
        <v>0</v>
      </c>
    </row>
    <row r="244" spans="12:60" ht="20.25" customHeight="1">
      <c r="L244" s="64"/>
      <c r="M244" s="50">
        <v>226</v>
      </c>
      <c r="N244" s="36">
        <f t="shared" si="60"/>
        <v>98995.53571428596</v>
      </c>
      <c r="O244" s="36">
        <f t="shared" si="61"/>
        <v>71428.57142857143</v>
      </c>
      <c r="P244" s="36">
        <f t="shared" si="62"/>
        <v>27566.964285714523</v>
      </c>
      <c r="Q244" s="48">
        <f t="shared" si="58"/>
        <v>13857142.857142977</v>
      </c>
      <c r="R244" s="37"/>
      <c r="S244" s="65"/>
      <c r="T244" s="50"/>
      <c r="U244" s="35"/>
      <c r="V244" s="36"/>
      <c r="W244" s="36"/>
      <c r="X244" s="35"/>
      <c r="Y244" s="38"/>
      <c r="AY244" s="44">
        <f t="shared" si="54"/>
        <v>0</v>
      </c>
      <c r="AZ244" s="35">
        <v>226</v>
      </c>
      <c r="BA244" s="39">
        <f t="shared" si="57"/>
        <v>0</v>
      </c>
      <c r="BB244" s="15">
        <f t="shared" si="59"/>
        <v>0</v>
      </c>
      <c r="BC244" s="15">
        <f t="shared" si="65"/>
        <v>0</v>
      </c>
      <c r="BD244" s="36">
        <f t="shared" si="63"/>
        <v>0</v>
      </c>
      <c r="BE244" s="15">
        <f t="shared" si="64"/>
        <v>0</v>
      </c>
      <c r="BF244" s="36">
        <f t="shared" si="56"/>
        <v>71428.57142857143</v>
      </c>
      <c r="BG244" s="36">
        <f t="shared" si="56"/>
        <v>27566.964285714523</v>
      </c>
      <c r="BH244" s="35">
        <f t="shared" si="55"/>
        <v>0</v>
      </c>
    </row>
    <row r="245" spans="12:60" ht="20.25" customHeight="1">
      <c r="L245" s="64"/>
      <c r="M245" s="50">
        <v>227</v>
      </c>
      <c r="N245" s="36">
        <f t="shared" si="60"/>
        <v>98854.1666666669</v>
      </c>
      <c r="O245" s="36">
        <f t="shared" si="61"/>
        <v>71428.57142857143</v>
      </c>
      <c r="P245" s="36">
        <f t="shared" si="62"/>
        <v>27425.595238095473</v>
      </c>
      <c r="Q245" s="48">
        <f t="shared" si="58"/>
        <v>13785714.285714407</v>
      </c>
      <c r="R245" s="37"/>
      <c r="S245" s="65"/>
      <c r="T245" s="50"/>
      <c r="U245" s="35"/>
      <c r="V245" s="36"/>
      <c r="W245" s="36"/>
      <c r="X245" s="35"/>
      <c r="Y245" s="38"/>
      <c r="AY245" s="44">
        <f t="shared" si="54"/>
        <v>-3.637978807091713E-12</v>
      </c>
      <c r="AZ245" s="35">
        <v>227</v>
      </c>
      <c r="BA245" s="39">
        <f t="shared" si="57"/>
        <v>0</v>
      </c>
      <c r="BB245" s="15">
        <f t="shared" si="59"/>
        <v>0</v>
      </c>
      <c r="BC245" s="15">
        <f t="shared" si="65"/>
        <v>0</v>
      </c>
      <c r="BD245" s="36">
        <f t="shared" si="63"/>
        <v>0</v>
      </c>
      <c r="BE245" s="15">
        <f t="shared" si="64"/>
        <v>0</v>
      </c>
      <c r="BF245" s="36">
        <f t="shared" si="56"/>
        <v>71428.57142857143</v>
      </c>
      <c r="BG245" s="36">
        <f t="shared" si="56"/>
        <v>27425.595238095473</v>
      </c>
      <c r="BH245" s="35">
        <f t="shared" si="55"/>
        <v>0</v>
      </c>
    </row>
    <row r="246" spans="12:60" ht="20.25" customHeight="1">
      <c r="L246" s="64"/>
      <c r="M246" s="50">
        <v>228</v>
      </c>
      <c r="N246" s="36">
        <f t="shared" si="60"/>
        <v>98712.79761904787</v>
      </c>
      <c r="O246" s="36">
        <f t="shared" si="61"/>
        <v>71428.57142857143</v>
      </c>
      <c r="P246" s="36">
        <f t="shared" si="62"/>
        <v>27284.22619047643</v>
      </c>
      <c r="Q246" s="48">
        <f t="shared" si="58"/>
        <v>13714285.714285836</v>
      </c>
      <c r="R246" s="37"/>
      <c r="S246" s="65"/>
      <c r="T246" s="50">
        <v>38</v>
      </c>
      <c r="U246" s="9">
        <f>V246+W246</f>
        <v>0</v>
      </c>
      <c r="V246" s="36">
        <f>IF(T246&gt;$G$8*2,0,$P$9/$G$8/2)</f>
        <v>0</v>
      </c>
      <c r="W246" s="36">
        <f>X240*$G$9/2</f>
        <v>0</v>
      </c>
      <c r="X246" s="48">
        <f>IF(X240-V246&lt;0,0,X240-V246)</f>
        <v>0</v>
      </c>
      <c r="Y246" s="37"/>
      <c r="AY246" s="44">
        <f t="shared" si="54"/>
        <v>0</v>
      </c>
      <c r="AZ246" s="35">
        <v>228</v>
      </c>
      <c r="BA246" s="39">
        <f t="shared" si="57"/>
        <v>0</v>
      </c>
      <c r="BB246" s="15">
        <f t="shared" si="59"/>
        <v>0</v>
      </c>
      <c r="BC246" s="15">
        <f t="shared" si="65"/>
        <v>0</v>
      </c>
      <c r="BD246" s="36">
        <f t="shared" si="63"/>
        <v>0</v>
      </c>
      <c r="BE246" s="15">
        <f t="shared" si="64"/>
        <v>0</v>
      </c>
      <c r="BF246" s="36">
        <f t="shared" si="56"/>
        <v>71428.57142857143</v>
      </c>
      <c r="BG246" s="36">
        <f t="shared" si="56"/>
        <v>27284.22619047643</v>
      </c>
      <c r="BH246" s="35">
        <f t="shared" si="55"/>
        <v>0</v>
      </c>
    </row>
    <row r="247" spans="12:60" ht="20.25" customHeight="1">
      <c r="L247" s="67" t="s">
        <v>56</v>
      </c>
      <c r="M247" s="50">
        <v>229</v>
      </c>
      <c r="N247" s="36">
        <f t="shared" si="60"/>
        <v>98571.42857142881</v>
      </c>
      <c r="O247" s="36">
        <f t="shared" si="61"/>
        <v>71428.57142857143</v>
      </c>
      <c r="P247" s="36">
        <f t="shared" si="62"/>
        <v>27142.85714285738</v>
      </c>
      <c r="Q247" s="48">
        <f t="shared" si="58"/>
        <v>13642857.142857265</v>
      </c>
      <c r="R247" s="37"/>
      <c r="S247" s="68" t="s">
        <v>56</v>
      </c>
      <c r="T247" s="50"/>
      <c r="U247" s="35"/>
      <c r="V247" s="36"/>
      <c r="W247" s="36"/>
      <c r="X247" s="35"/>
      <c r="Y247" s="38"/>
      <c r="AY247" s="44">
        <f t="shared" si="54"/>
        <v>-3.637978807091713E-12</v>
      </c>
      <c r="AZ247" s="35">
        <v>229</v>
      </c>
      <c r="BA247" s="39">
        <f t="shared" si="57"/>
        <v>0</v>
      </c>
      <c r="BB247" s="15">
        <f t="shared" si="59"/>
        <v>0</v>
      </c>
      <c r="BC247" s="15">
        <f t="shared" si="65"/>
        <v>0</v>
      </c>
      <c r="BD247" s="36">
        <f t="shared" si="63"/>
        <v>0</v>
      </c>
      <c r="BE247" s="15">
        <f t="shared" si="64"/>
        <v>0</v>
      </c>
      <c r="BF247" s="36">
        <f t="shared" si="56"/>
        <v>71428.57142857143</v>
      </c>
      <c r="BG247" s="36">
        <f t="shared" si="56"/>
        <v>27142.85714285738</v>
      </c>
      <c r="BH247" s="35">
        <f t="shared" si="55"/>
        <v>0</v>
      </c>
    </row>
    <row r="248" spans="12:60" ht="20.25" customHeight="1">
      <c r="L248" s="67"/>
      <c r="M248" s="50">
        <v>230</v>
      </c>
      <c r="N248" s="36">
        <f t="shared" si="60"/>
        <v>98430.05952380977</v>
      </c>
      <c r="O248" s="36">
        <f t="shared" si="61"/>
        <v>71428.57142857143</v>
      </c>
      <c r="P248" s="36">
        <f t="shared" si="62"/>
        <v>27001.48809523834</v>
      </c>
      <c r="Q248" s="48">
        <f t="shared" si="58"/>
        <v>13571428.571428694</v>
      </c>
      <c r="R248" s="37"/>
      <c r="S248" s="68"/>
      <c r="T248" s="50"/>
      <c r="U248" s="35"/>
      <c r="V248" s="36"/>
      <c r="W248" s="36"/>
      <c r="X248" s="35"/>
      <c r="Y248" s="38"/>
      <c r="AY248" s="44">
        <f t="shared" si="54"/>
        <v>0</v>
      </c>
      <c r="AZ248" s="35">
        <v>230</v>
      </c>
      <c r="BA248" s="39">
        <f t="shared" si="57"/>
        <v>0</v>
      </c>
      <c r="BB248" s="15">
        <f t="shared" si="59"/>
        <v>0</v>
      </c>
      <c r="BC248" s="15">
        <f t="shared" si="65"/>
        <v>0</v>
      </c>
      <c r="BD248" s="36">
        <f t="shared" si="63"/>
        <v>0</v>
      </c>
      <c r="BE248" s="15">
        <f t="shared" si="64"/>
        <v>0</v>
      </c>
      <c r="BF248" s="36">
        <f t="shared" si="56"/>
        <v>71428.57142857143</v>
      </c>
      <c r="BG248" s="36">
        <f t="shared" si="56"/>
        <v>27001.48809523834</v>
      </c>
      <c r="BH248" s="35">
        <f t="shared" si="55"/>
        <v>0</v>
      </c>
    </row>
    <row r="249" spans="12:60" ht="20.25" customHeight="1">
      <c r="L249" s="67"/>
      <c r="M249" s="50">
        <v>231</v>
      </c>
      <c r="N249" s="36">
        <f t="shared" si="60"/>
        <v>98288.69047619072</v>
      </c>
      <c r="O249" s="36">
        <f t="shared" si="61"/>
        <v>71428.57142857143</v>
      </c>
      <c r="P249" s="36">
        <f t="shared" si="62"/>
        <v>26860.11904761929</v>
      </c>
      <c r="Q249" s="48">
        <f t="shared" si="58"/>
        <v>13500000.000000123</v>
      </c>
      <c r="R249" s="37"/>
      <c r="S249" s="68"/>
      <c r="T249" s="50"/>
      <c r="U249" s="35"/>
      <c r="V249" s="36"/>
      <c r="W249" s="36"/>
      <c r="X249" s="35"/>
      <c r="Y249" s="38"/>
      <c r="AY249" s="44">
        <f t="shared" si="54"/>
        <v>-3.637978807091713E-12</v>
      </c>
      <c r="AZ249" s="35">
        <v>231</v>
      </c>
      <c r="BA249" s="39">
        <f t="shared" si="57"/>
        <v>0</v>
      </c>
      <c r="BB249" s="15">
        <f t="shared" si="59"/>
        <v>0</v>
      </c>
      <c r="BC249" s="15">
        <f t="shared" si="65"/>
        <v>0</v>
      </c>
      <c r="BD249" s="36">
        <f t="shared" si="63"/>
        <v>0</v>
      </c>
      <c r="BE249" s="15">
        <f t="shared" si="64"/>
        <v>0</v>
      </c>
      <c r="BF249" s="36">
        <f t="shared" si="56"/>
        <v>71428.57142857143</v>
      </c>
      <c r="BG249" s="36">
        <f t="shared" si="56"/>
        <v>26860.11904761929</v>
      </c>
      <c r="BH249" s="35">
        <f t="shared" si="55"/>
        <v>0</v>
      </c>
    </row>
    <row r="250" spans="12:60" ht="20.25" customHeight="1">
      <c r="L250" s="67"/>
      <c r="M250" s="50">
        <v>232</v>
      </c>
      <c r="N250" s="36">
        <f t="shared" si="60"/>
        <v>98147.32142857168</v>
      </c>
      <c r="O250" s="36">
        <f t="shared" si="61"/>
        <v>71428.57142857143</v>
      </c>
      <c r="P250" s="36">
        <f t="shared" si="62"/>
        <v>26718.750000000244</v>
      </c>
      <c r="Q250" s="48">
        <f t="shared" si="58"/>
        <v>13428571.428571552</v>
      </c>
      <c r="R250" s="37"/>
      <c r="S250" s="68"/>
      <c r="T250" s="50"/>
      <c r="U250" s="35"/>
      <c r="V250" s="36"/>
      <c r="W250" s="36"/>
      <c r="X250" s="35"/>
      <c r="Y250" s="38"/>
      <c r="AY250" s="44">
        <f t="shared" si="54"/>
        <v>3.637978807091713E-12</v>
      </c>
      <c r="AZ250" s="35">
        <v>232</v>
      </c>
      <c r="BA250" s="39">
        <f t="shared" si="57"/>
        <v>0</v>
      </c>
      <c r="BB250" s="15">
        <f t="shared" si="59"/>
        <v>0</v>
      </c>
      <c r="BC250" s="15">
        <f t="shared" si="65"/>
        <v>0</v>
      </c>
      <c r="BD250" s="36">
        <f t="shared" si="63"/>
        <v>0</v>
      </c>
      <c r="BE250" s="15">
        <f t="shared" si="64"/>
        <v>0</v>
      </c>
      <c r="BF250" s="36">
        <f t="shared" si="56"/>
        <v>71428.57142857143</v>
      </c>
      <c r="BG250" s="36">
        <f t="shared" si="56"/>
        <v>26718.750000000244</v>
      </c>
      <c r="BH250" s="35">
        <f t="shared" si="55"/>
        <v>0</v>
      </c>
    </row>
    <row r="251" spans="12:60" ht="20.25" customHeight="1">
      <c r="L251" s="67"/>
      <c r="M251" s="50">
        <v>233</v>
      </c>
      <c r="N251" s="36">
        <f t="shared" si="60"/>
        <v>98005.95238095263</v>
      </c>
      <c r="O251" s="36">
        <f t="shared" si="61"/>
        <v>71428.57142857143</v>
      </c>
      <c r="P251" s="36">
        <f t="shared" si="62"/>
        <v>26577.380952381198</v>
      </c>
      <c r="Q251" s="48">
        <f t="shared" si="58"/>
        <v>13357142.857142981</v>
      </c>
      <c r="R251" s="37"/>
      <c r="S251" s="68"/>
      <c r="T251" s="50"/>
      <c r="U251" s="35"/>
      <c r="V251" s="36"/>
      <c r="W251" s="36"/>
      <c r="X251" s="35"/>
      <c r="Y251" s="38"/>
      <c r="AY251" s="44">
        <f t="shared" si="54"/>
        <v>-3.637978807091713E-12</v>
      </c>
      <c r="AZ251" s="35">
        <v>233</v>
      </c>
      <c r="BA251" s="39">
        <f t="shared" si="57"/>
        <v>0</v>
      </c>
      <c r="BB251" s="15">
        <f t="shared" si="59"/>
        <v>0</v>
      </c>
      <c r="BC251" s="15">
        <f t="shared" si="65"/>
        <v>0</v>
      </c>
      <c r="BD251" s="36">
        <f t="shared" si="63"/>
        <v>0</v>
      </c>
      <c r="BE251" s="15">
        <f t="shared" si="64"/>
        <v>0</v>
      </c>
      <c r="BF251" s="36">
        <f t="shared" si="56"/>
        <v>71428.57142857143</v>
      </c>
      <c r="BG251" s="36">
        <f t="shared" si="56"/>
        <v>26577.380952381198</v>
      </c>
      <c r="BH251" s="35">
        <f t="shared" si="55"/>
        <v>0</v>
      </c>
    </row>
    <row r="252" spans="12:60" ht="20.25" customHeight="1">
      <c r="L252" s="67"/>
      <c r="M252" s="50">
        <v>234</v>
      </c>
      <c r="N252" s="36">
        <f t="shared" si="60"/>
        <v>97864.58333333359</v>
      </c>
      <c r="O252" s="36">
        <f t="shared" si="61"/>
        <v>71428.57142857143</v>
      </c>
      <c r="P252" s="36">
        <f t="shared" si="62"/>
        <v>26436.011904762152</v>
      </c>
      <c r="Q252" s="48">
        <f t="shared" si="58"/>
        <v>13285714.28571441</v>
      </c>
      <c r="R252" s="37"/>
      <c r="S252" s="68"/>
      <c r="T252" s="50">
        <v>39</v>
      </c>
      <c r="U252" s="9">
        <f>V252+W252</f>
        <v>0</v>
      </c>
      <c r="V252" s="36">
        <f>IF(T252&gt;$G$8*2,0,$P$9/$G$8/2)</f>
        <v>0</v>
      </c>
      <c r="W252" s="36">
        <f>X246*$G$9/2</f>
        <v>0</v>
      </c>
      <c r="X252" s="48">
        <f>IF(X246-V252&lt;0,0,X246-V252)</f>
        <v>0</v>
      </c>
      <c r="Y252" s="37"/>
      <c r="AY252" s="44">
        <f t="shared" si="54"/>
        <v>3.637978807091713E-12</v>
      </c>
      <c r="AZ252" s="35">
        <v>234</v>
      </c>
      <c r="BA252" s="39">
        <f t="shared" si="57"/>
        <v>0</v>
      </c>
      <c r="BB252" s="15">
        <f t="shared" si="59"/>
        <v>0</v>
      </c>
      <c r="BC252" s="15">
        <f t="shared" si="65"/>
        <v>0</v>
      </c>
      <c r="BD252" s="36">
        <f t="shared" si="63"/>
        <v>0</v>
      </c>
      <c r="BE252" s="15">
        <f t="shared" si="64"/>
        <v>0</v>
      </c>
      <c r="BF252" s="36">
        <f t="shared" si="56"/>
        <v>71428.57142857143</v>
      </c>
      <c r="BG252" s="36">
        <f t="shared" si="56"/>
        <v>26436.011904762152</v>
      </c>
      <c r="BH252" s="35">
        <f t="shared" si="55"/>
        <v>0</v>
      </c>
    </row>
    <row r="253" spans="12:60" ht="20.25" customHeight="1">
      <c r="L253" s="67"/>
      <c r="M253" s="50">
        <v>235</v>
      </c>
      <c r="N253" s="36">
        <f t="shared" si="60"/>
        <v>97723.21428571454</v>
      </c>
      <c r="O253" s="36">
        <f t="shared" si="61"/>
        <v>71428.57142857143</v>
      </c>
      <c r="P253" s="36">
        <f t="shared" si="62"/>
        <v>26294.642857143102</v>
      </c>
      <c r="Q253" s="48">
        <f t="shared" si="58"/>
        <v>13214285.71428584</v>
      </c>
      <c r="R253" s="37"/>
      <c r="S253" s="68"/>
      <c r="T253" s="50"/>
      <c r="U253" s="35"/>
      <c r="V253" s="36"/>
      <c r="W253" s="36"/>
      <c r="X253" s="35"/>
      <c r="Y253" s="38"/>
      <c r="AY253" s="44">
        <f t="shared" si="54"/>
        <v>0</v>
      </c>
      <c r="AZ253" s="35">
        <v>235</v>
      </c>
      <c r="BA253" s="39">
        <f t="shared" si="57"/>
        <v>0</v>
      </c>
      <c r="BB253" s="15">
        <f t="shared" si="59"/>
        <v>0</v>
      </c>
      <c r="BC253" s="15">
        <f t="shared" si="65"/>
        <v>0</v>
      </c>
      <c r="BD253" s="36">
        <f t="shared" si="63"/>
        <v>0</v>
      </c>
      <c r="BE253" s="15">
        <f t="shared" si="64"/>
        <v>0</v>
      </c>
      <c r="BF253" s="36">
        <f t="shared" si="56"/>
        <v>71428.57142857143</v>
      </c>
      <c r="BG253" s="36">
        <f t="shared" si="56"/>
        <v>26294.642857143102</v>
      </c>
      <c r="BH253" s="35">
        <f t="shared" si="55"/>
        <v>0</v>
      </c>
    </row>
    <row r="254" spans="12:60" ht="20.25" customHeight="1">
      <c r="L254" s="67"/>
      <c r="M254" s="50">
        <v>236</v>
      </c>
      <c r="N254" s="36">
        <f t="shared" si="60"/>
        <v>97581.8452380955</v>
      </c>
      <c r="O254" s="36">
        <f t="shared" si="61"/>
        <v>71428.57142857143</v>
      </c>
      <c r="P254" s="36">
        <f t="shared" si="62"/>
        <v>26153.27380952406</v>
      </c>
      <c r="Q254" s="48">
        <f t="shared" si="58"/>
        <v>13142857.142857268</v>
      </c>
      <c r="R254" s="37"/>
      <c r="S254" s="68"/>
      <c r="T254" s="50"/>
      <c r="U254" s="35"/>
      <c r="V254" s="36"/>
      <c r="W254" s="36"/>
      <c r="X254" s="35"/>
      <c r="Y254" s="38"/>
      <c r="AY254" s="44">
        <f t="shared" si="54"/>
        <v>3.637978807091713E-12</v>
      </c>
      <c r="AZ254" s="35">
        <v>236</v>
      </c>
      <c r="BA254" s="39">
        <f t="shared" si="57"/>
        <v>0</v>
      </c>
      <c r="BB254" s="15">
        <f t="shared" si="59"/>
        <v>0</v>
      </c>
      <c r="BC254" s="15">
        <f t="shared" si="65"/>
        <v>0</v>
      </c>
      <c r="BD254" s="36">
        <f t="shared" si="63"/>
        <v>0</v>
      </c>
      <c r="BE254" s="15">
        <f t="shared" si="64"/>
        <v>0</v>
      </c>
      <c r="BF254" s="36">
        <f t="shared" si="56"/>
        <v>71428.57142857143</v>
      </c>
      <c r="BG254" s="36">
        <f t="shared" si="56"/>
        <v>26153.27380952406</v>
      </c>
      <c r="BH254" s="35">
        <f t="shared" si="55"/>
        <v>0</v>
      </c>
    </row>
    <row r="255" spans="12:60" ht="20.25" customHeight="1">
      <c r="L255" s="67"/>
      <c r="M255" s="50">
        <v>237</v>
      </c>
      <c r="N255" s="36">
        <f t="shared" si="60"/>
        <v>97440.47619047645</v>
      </c>
      <c r="O255" s="36">
        <f t="shared" si="61"/>
        <v>71428.57142857143</v>
      </c>
      <c r="P255" s="36">
        <f t="shared" si="62"/>
        <v>26011.90476190501</v>
      </c>
      <c r="Q255" s="48">
        <f t="shared" si="58"/>
        <v>13071428.571428698</v>
      </c>
      <c r="R255" s="37"/>
      <c r="S255" s="68"/>
      <c r="T255" s="50"/>
      <c r="U255" s="35"/>
      <c r="V255" s="36"/>
      <c r="W255" s="36"/>
      <c r="X255" s="35"/>
      <c r="Y255" s="38"/>
      <c r="AY255" s="44">
        <f t="shared" si="54"/>
        <v>0</v>
      </c>
      <c r="AZ255" s="35">
        <v>237</v>
      </c>
      <c r="BA255" s="39">
        <f t="shared" si="57"/>
        <v>0</v>
      </c>
      <c r="BB255" s="15">
        <f t="shared" si="59"/>
        <v>0</v>
      </c>
      <c r="BC255" s="15">
        <f t="shared" si="65"/>
        <v>0</v>
      </c>
      <c r="BD255" s="36">
        <f t="shared" si="63"/>
        <v>0</v>
      </c>
      <c r="BE255" s="15">
        <f t="shared" si="64"/>
        <v>0</v>
      </c>
      <c r="BF255" s="36">
        <f t="shared" si="56"/>
        <v>71428.57142857143</v>
      </c>
      <c r="BG255" s="36">
        <f t="shared" si="56"/>
        <v>26011.90476190501</v>
      </c>
      <c r="BH255" s="35">
        <f t="shared" si="55"/>
        <v>0</v>
      </c>
    </row>
    <row r="256" spans="12:60" ht="20.25" customHeight="1">
      <c r="L256" s="67"/>
      <c r="M256" s="50">
        <v>238</v>
      </c>
      <c r="N256" s="36">
        <f t="shared" si="60"/>
        <v>97299.10714285739</v>
      </c>
      <c r="O256" s="36">
        <f t="shared" si="61"/>
        <v>71428.57142857143</v>
      </c>
      <c r="P256" s="36">
        <f t="shared" si="62"/>
        <v>25870.53571428596</v>
      </c>
      <c r="Q256" s="48">
        <f t="shared" si="58"/>
        <v>13000000.000000127</v>
      </c>
      <c r="R256" s="37"/>
      <c r="S256" s="68"/>
      <c r="T256" s="50"/>
      <c r="U256" s="35"/>
      <c r="V256" s="36"/>
      <c r="W256" s="36"/>
      <c r="X256" s="35"/>
      <c r="Y256" s="38"/>
      <c r="AY256" s="44">
        <f t="shared" si="54"/>
        <v>-3.637978807091713E-12</v>
      </c>
      <c r="AZ256" s="35">
        <v>238</v>
      </c>
      <c r="BA256" s="39">
        <f t="shared" si="57"/>
        <v>0</v>
      </c>
      <c r="BB256" s="15">
        <f t="shared" si="59"/>
        <v>0</v>
      </c>
      <c r="BC256" s="15">
        <f t="shared" si="65"/>
        <v>0</v>
      </c>
      <c r="BD256" s="36">
        <f t="shared" si="63"/>
        <v>0</v>
      </c>
      <c r="BE256" s="15">
        <f t="shared" si="64"/>
        <v>0</v>
      </c>
      <c r="BF256" s="36">
        <f t="shared" si="56"/>
        <v>71428.57142857143</v>
      </c>
      <c r="BG256" s="36">
        <f t="shared" si="56"/>
        <v>25870.53571428596</v>
      </c>
      <c r="BH256" s="35">
        <f t="shared" si="55"/>
        <v>0</v>
      </c>
    </row>
    <row r="257" spans="12:60" ht="20.25" customHeight="1">
      <c r="L257" s="67"/>
      <c r="M257" s="50">
        <v>239</v>
      </c>
      <c r="N257" s="36">
        <f t="shared" si="60"/>
        <v>97157.73809523835</v>
      </c>
      <c r="O257" s="36">
        <f t="shared" si="61"/>
        <v>71428.57142857143</v>
      </c>
      <c r="P257" s="36">
        <f t="shared" si="62"/>
        <v>25729.16666666692</v>
      </c>
      <c r="Q257" s="48">
        <f t="shared" si="58"/>
        <v>12928571.428571556</v>
      </c>
      <c r="R257" s="37"/>
      <c r="S257" s="68"/>
      <c r="T257" s="50"/>
      <c r="U257" s="35"/>
      <c r="V257" s="36"/>
      <c r="W257" s="36"/>
      <c r="X257" s="35"/>
      <c r="Y257" s="38"/>
      <c r="AY257" s="44">
        <f t="shared" si="54"/>
        <v>0</v>
      </c>
      <c r="AZ257" s="35">
        <v>239</v>
      </c>
      <c r="BA257" s="39">
        <f t="shared" si="57"/>
        <v>0</v>
      </c>
      <c r="BB257" s="15">
        <f t="shared" si="59"/>
        <v>0</v>
      </c>
      <c r="BC257" s="15">
        <f t="shared" si="65"/>
        <v>0</v>
      </c>
      <c r="BD257" s="36">
        <f t="shared" si="63"/>
        <v>0</v>
      </c>
      <c r="BE257" s="15">
        <f t="shared" si="64"/>
        <v>0</v>
      </c>
      <c r="BF257" s="36">
        <f t="shared" si="56"/>
        <v>71428.57142857143</v>
      </c>
      <c r="BG257" s="36">
        <f t="shared" si="56"/>
        <v>25729.16666666692</v>
      </c>
      <c r="BH257" s="35">
        <f t="shared" si="55"/>
        <v>0</v>
      </c>
    </row>
    <row r="258" spans="12:60" ht="20.25" customHeight="1">
      <c r="L258" s="67"/>
      <c r="M258" s="50">
        <v>240</v>
      </c>
      <c r="N258" s="36">
        <f t="shared" si="60"/>
        <v>97016.3690476193</v>
      </c>
      <c r="O258" s="36">
        <f t="shared" si="61"/>
        <v>71428.57142857143</v>
      </c>
      <c r="P258" s="36">
        <f t="shared" si="62"/>
        <v>25587.79761904787</v>
      </c>
      <c r="Q258" s="48">
        <f t="shared" si="58"/>
        <v>12857142.857142985</v>
      </c>
      <c r="R258" s="37"/>
      <c r="S258" s="68"/>
      <c r="T258" s="50">
        <v>40</v>
      </c>
      <c r="U258" s="9">
        <f>V258+W258</f>
        <v>0</v>
      </c>
      <c r="V258" s="36">
        <f>IF(T258&gt;$G$8*2,0,$P$9/$G$8/2)</f>
        <v>0</v>
      </c>
      <c r="W258" s="36">
        <f>X252*$G$9/2</f>
        <v>0</v>
      </c>
      <c r="X258" s="48">
        <f>IF(X252-V258&lt;0,0,X252-V258)</f>
        <v>0</v>
      </c>
      <c r="Y258" s="37"/>
      <c r="AY258" s="44">
        <f t="shared" si="54"/>
        <v>-3.637978807091713E-12</v>
      </c>
      <c r="AZ258" s="35">
        <v>240</v>
      </c>
      <c r="BA258" s="39">
        <f t="shared" si="57"/>
        <v>0</v>
      </c>
      <c r="BB258" s="15">
        <f t="shared" si="59"/>
        <v>0</v>
      </c>
      <c r="BC258" s="15">
        <f t="shared" si="65"/>
        <v>0</v>
      </c>
      <c r="BD258" s="36">
        <f t="shared" si="63"/>
        <v>0</v>
      </c>
      <c r="BE258" s="15">
        <f t="shared" si="64"/>
        <v>0</v>
      </c>
      <c r="BF258" s="36">
        <f t="shared" si="56"/>
        <v>71428.57142857143</v>
      </c>
      <c r="BG258" s="36">
        <f t="shared" si="56"/>
        <v>25587.79761904787</v>
      </c>
      <c r="BH258" s="35">
        <f t="shared" si="55"/>
        <v>0</v>
      </c>
    </row>
    <row r="259" spans="12:60" ht="20.25" customHeight="1">
      <c r="L259" s="64" t="s">
        <v>57</v>
      </c>
      <c r="M259" s="50">
        <v>241</v>
      </c>
      <c r="N259" s="36">
        <f t="shared" si="60"/>
        <v>96875.00000000026</v>
      </c>
      <c r="O259" s="36">
        <f t="shared" si="61"/>
        <v>71428.57142857143</v>
      </c>
      <c r="P259" s="36">
        <f t="shared" si="62"/>
        <v>25446.428571428823</v>
      </c>
      <c r="Q259" s="48">
        <f t="shared" si="58"/>
        <v>12785714.285714414</v>
      </c>
      <c r="R259" s="37"/>
      <c r="S259" s="65" t="s">
        <v>57</v>
      </c>
      <c r="T259" s="50"/>
      <c r="U259" s="35"/>
      <c r="V259" s="36"/>
      <c r="W259" s="36"/>
      <c r="X259" s="35"/>
      <c r="Y259" s="38"/>
      <c r="AY259" s="44">
        <f t="shared" si="54"/>
        <v>3.637978807091713E-12</v>
      </c>
      <c r="AZ259" s="35">
        <v>241</v>
      </c>
      <c r="BA259" s="39">
        <f t="shared" si="57"/>
        <v>0</v>
      </c>
      <c r="BB259" s="15">
        <f t="shared" si="59"/>
        <v>0</v>
      </c>
      <c r="BC259" s="15">
        <f t="shared" si="65"/>
        <v>0</v>
      </c>
      <c r="BD259" s="36">
        <f t="shared" si="63"/>
        <v>0</v>
      </c>
      <c r="BE259" s="15">
        <f t="shared" si="64"/>
        <v>0</v>
      </c>
      <c r="BF259" s="36">
        <f t="shared" si="56"/>
        <v>71428.57142857143</v>
      </c>
      <c r="BG259" s="36">
        <f t="shared" si="56"/>
        <v>25446.428571428823</v>
      </c>
      <c r="BH259" s="35">
        <f t="shared" si="55"/>
        <v>0</v>
      </c>
    </row>
    <row r="260" spans="12:60" ht="20.25" customHeight="1">
      <c r="L260" s="64"/>
      <c r="M260" s="50">
        <v>242</v>
      </c>
      <c r="N260" s="36">
        <f t="shared" si="60"/>
        <v>96733.63095238121</v>
      </c>
      <c r="O260" s="36">
        <f t="shared" si="61"/>
        <v>71428.57142857143</v>
      </c>
      <c r="P260" s="36">
        <f t="shared" si="62"/>
        <v>25305.059523809778</v>
      </c>
      <c r="Q260" s="48">
        <f t="shared" si="58"/>
        <v>12714285.714285843</v>
      </c>
      <c r="R260" s="37"/>
      <c r="S260" s="65"/>
      <c r="T260" s="50"/>
      <c r="U260" s="35"/>
      <c r="V260" s="36"/>
      <c r="W260" s="36"/>
      <c r="X260" s="35"/>
      <c r="Y260" s="38"/>
      <c r="AY260" s="44">
        <f t="shared" si="54"/>
        <v>-3.637978807091713E-12</v>
      </c>
      <c r="AZ260" s="35">
        <v>242</v>
      </c>
      <c r="BA260" s="39">
        <f t="shared" si="57"/>
        <v>0</v>
      </c>
      <c r="BB260" s="15">
        <f t="shared" si="59"/>
        <v>0</v>
      </c>
      <c r="BC260" s="15">
        <f t="shared" si="65"/>
        <v>0</v>
      </c>
      <c r="BD260" s="36">
        <f t="shared" si="63"/>
        <v>0</v>
      </c>
      <c r="BE260" s="15">
        <f t="shared" si="64"/>
        <v>0</v>
      </c>
      <c r="BF260" s="36">
        <f t="shared" si="56"/>
        <v>71428.57142857143</v>
      </c>
      <c r="BG260" s="36">
        <f t="shared" si="56"/>
        <v>25305.059523809778</v>
      </c>
      <c r="BH260" s="35">
        <f t="shared" si="55"/>
        <v>0</v>
      </c>
    </row>
    <row r="261" spans="12:60" ht="20.25" customHeight="1">
      <c r="L261" s="64"/>
      <c r="M261" s="50">
        <v>243</v>
      </c>
      <c r="N261" s="36">
        <f t="shared" si="60"/>
        <v>96592.26190476217</v>
      </c>
      <c r="O261" s="36">
        <f t="shared" si="61"/>
        <v>71428.57142857143</v>
      </c>
      <c r="P261" s="36">
        <f t="shared" si="62"/>
        <v>25163.69047619073</v>
      </c>
      <c r="Q261" s="48">
        <f t="shared" si="58"/>
        <v>12642857.142857272</v>
      </c>
      <c r="R261" s="37"/>
      <c r="S261" s="65"/>
      <c r="T261" s="50"/>
      <c r="U261" s="35"/>
      <c r="V261" s="36"/>
      <c r="W261" s="36"/>
      <c r="X261" s="35"/>
      <c r="Y261" s="38"/>
      <c r="AY261" s="44">
        <f t="shared" si="54"/>
        <v>3.637978807091713E-12</v>
      </c>
      <c r="AZ261" s="35">
        <v>243</v>
      </c>
      <c r="BA261" s="39">
        <f t="shared" si="57"/>
        <v>0</v>
      </c>
      <c r="BB261" s="15">
        <f t="shared" si="59"/>
        <v>0</v>
      </c>
      <c r="BC261" s="15">
        <f t="shared" si="65"/>
        <v>0</v>
      </c>
      <c r="BD261" s="36">
        <f t="shared" si="63"/>
        <v>0</v>
      </c>
      <c r="BE261" s="15">
        <f t="shared" si="64"/>
        <v>0</v>
      </c>
      <c r="BF261" s="36">
        <f t="shared" si="56"/>
        <v>71428.57142857143</v>
      </c>
      <c r="BG261" s="36">
        <f t="shared" si="56"/>
        <v>25163.69047619073</v>
      </c>
      <c r="BH261" s="35">
        <f t="shared" si="55"/>
        <v>0</v>
      </c>
    </row>
    <row r="262" spans="12:60" ht="20.25" customHeight="1">
      <c r="L262" s="64"/>
      <c r="M262" s="50">
        <v>244</v>
      </c>
      <c r="N262" s="36">
        <f t="shared" si="60"/>
        <v>96450.89285714312</v>
      </c>
      <c r="O262" s="36">
        <f t="shared" si="61"/>
        <v>71428.57142857143</v>
      </c>
      <c r="P262" s="36">
        <f t="shared" si="62"/>
        <v>25022.321428571686</v>
      </c>
      <c r="Q262" s="48">
        <f t="shared" si="58"/>
        <v>12571428.571428701</v>
      </c>
      <c r="R262" s="37"/>
      <c r="S262" s="65"/>
      <c r="T262" s="50"/>
      <c r="U262" s="35"/>
      <c r="V262" s="36"/>
      <c r="W262" s="36"/>
      <c r="X262" s="35"/>
      <c r="Y262" s="38"/>
      <c r="AY262" s="44">
        <f t="shared" si="54"/>
        <v>-3.637978807091713E-12</v>
      </c>
      <c r="AZ262" s="35">
        <v>244</v>
      </c>
      <c r="BA262" s="39">
        <f t="shared" si="57"/>
        <v>0</v>
      </c>
      <c r="BB262" s="15">
        <f t="shared" si="59"/>
        <v>0</v>
      </c>
      <c r="BC262" s="15">
        <f t="shared" si="65"/>
        <v>0</v>
      </c>
      <c r="BD262" s="36">
        <f t="shared" si="63"/>
        <v>0</v>
      </c>
      <c r="BE262" s="15">
        <f t="shared" si="64"/>
        <v>0</v>
      </c>
      <c r="BF262" s="36">
        <f t="shared" si="56"/>
        <v>71428.57142857143</v>
      </c>
      <c r="BG262" s="36">
        <f t="shared" si="56"/>
        <v>25022.321428571686</v>
      </c>
      <c r="BH262" s="35">
        <f t="shared" si="55"/>
        <v>0</v>
      </c>
    </row>
    <row r="263" spans="12:60" ht="20.25" customHeight="1">
      <c r="L263" s="64"/>
      <c r="M263" s="50">
        <v>245</v>
      </c>
      <c r="N263" s="36">
        <f t="shared" si="60"/>
        <v>96309.52380952408</v>
      </c>
      <c r="O263" s="36">
        <f t="shared" si="61"/>
        <v>71428.57142857143</v>
      </c>
      <c r="P263" s="36">
        <f t="shared" si="62"/>
        <v>24880.95238095264</v>
      </c>
      <c r="Q263" s="48">
        <f t="shared" si="58"/>
        <v>12500000.00000013</v>
      </c>
      <c r="R263" s="37"/>
      <c r="S263" s="65"/>
      <c r="T263" s="50"/>
      <c r="U263" s="35"/>
      <c r="V263" s="36"/>
      <c r="W263" s="36"/>
      <c r="X263" s="35"/>
      <c r="Y263" s="38"/>
      <c r="AY263" s="44">
        <f t="shared" si="54"/>
        <v>3.637978807091713E-12</v>
      </c>
      <c r="AZ263" s="35">
        <v>245</v>
      </c>
      <c r="BA263" s="39">
        <f t="shared" si="57"/>
        <v>0</v>
      </c>
      <c r="BB263" s="15">
        <f t="shared" si="59"/>
        <v>0</v>
      </c>
      <c r="BC263" s="15">
        <f t="shared" si="65"/>
        <v>0</v>
      </c>
      <c r="BD263" s="36">
        <f t="shared" si="63"/>
        <v>0</v>
      </c>
      <c r="BE263" s="15">
        <f t="shared" si="64"/>
        <v>0</v>
      </c>
      <c r="BF263" s="36">
        <f t="shared" si="56"/>
        <v>71428.57142857143</v>
      </c>
      <c r="BG263" s="36">
        <f t="shared" si="56"/>
        <v>24880.95238095264</v>
      </c>
      <c r="BH263" s="35">
        <f t="shared" si="55"/>
        <v>0</v>
      </c>
    </row>
    <row r="264" spans="12:60" ht="20.25" customHeight="1">
      <c r="L264" s="64"/>
      <c r="M264" s="50">
        <v>246</v>
      </c>
      <c r="N264" s="36">
        <f t="shared" si="60"/>
        <v>96168.15476190503</v>
      </c>
      <c r="O264" s="36">
        <f t="shared" si="61"/>
        <v>71428.57142857143</v>
      </c>
      <c r="P264" s="36">
        <f t="shared" si="62"/>
        <v>24739.58333333359</v>
      </c>
      <c r="Q264" s="48">
        <f t="shared" si="58"/>
        <v>12428571.42857156</v>
      </c>
      <c r="R264" s="37"/>
      <c r="S264" s="65"/>
      <c r="T264" s="50">
        <v>41</v>
      </c>
      <c r="U264" s="9">
        <f>V264+W264</f>
        <v>0</v>
      </c>
      <c r="V264" s="36">
        <f>IF(T264&gt;$G$8*2,0,$P$9/$G$8/2)</f>
        <v>0</v>
      </c>
      <c r="W264" s="36">
        <f>X258*$G$9/2</f>
        <v>0</v>
      </c>
      <c r="X264" s="48">
        <f>IF(X258-V264&lt;0,0,X258-V264)</f>
        <v>0</v>
      </c>
      <c r="Y264" s="37"/>
      <c r="AY264" s="44">
        <f t="shared" si="54"/>
        <v>0</v>
      </c>
      <c r="AZ264" s="35">
        <v>246</v>
      </c>
      <c r="BA264" s="39">
        <f t="shared" si="57"/>
        <v>0</v>
      </c>
      <c r="BB264" s="15">
        <f t="shared" si="59"/>
        <v>0</v>
      </c>
      <c r="BC264" s="15">
        <f t="shared" si="65"/>
        <v>0</v>
      </c>
      <c r="BD264" s="36">
        <f t="shared" si="63"/>
        <v>0</v>
      </c>
      <c r="BE264" s="15">
        <f t="shared" si="64"/>
        <v>0</v>
      </c>
      <c r="BF264" s="36">
        <f t="shared" si="56"/>
        <v>71428.57142857143</v>
      </c>
      <c r="BG264" s="36">
        <f t="shared" si="56"/>
        <v>24739.58333333359</v>
      </c>
      <c r="BH264" s="35">
        <f t="shared" si="55"/>
        <v>0</v>
      </c>
    </row>
    <row r="265" spans="12:60" ht="20.25" customHeight="1">
      <c r="L265" s="64"/>
      <c r="M265" s="50">
        <v>247</v>
      </c>
      <c r="N265" s="36">
        <f t="shared" si="60"/>
        <v>96026.78571428599</v>
      </c>
      <c r="O265" s="36">
        <f t="shared" si="61"/>
        <v>71428.57142857143</v>
      </c>
      <c r="P265" s="36">
        <f t="shared" si="62"/>
        <v>24598.214285714548</v>
      </c>
      <c r="Q265" s="48">
        <f t="shared" si="58"/>
        <v>12357142.857142989</v>
      </c>
      <c r="R265" s="37"/>
      <c r="S265" s="65"/>
      <c r="T265" s="50"/>
      <c r="U265" s="35"/>
      <c r="V265" s="36"/>
      <c r="W265" s="36"/>
      <c r="X265" s="35"/>
      <c r="Y265" s="38"/>
      <c r="AY265" s="44">
        <f t="shared" si="54"/>
        <v>3.637978807091713E-12</v>
      </c>
      <c r="AZ265" s="35">
        <v>247</v>
      </c>
      <c r="BA265" s="39">
        <f t="shared" si="57"/>
        <v>0</v>
      </c>
      <c r="BB265" s="15">
        <f t="shared" si="59"/>
        <v>0</v>
      </c>
      <c r="BC265" s="15">
        <f t="shared" si="65"/>
        <v>0</v>
      </c>
      <c r="BD265" s="36">
        <f t="shared" si="63"/>
        <v>0</v>
      </c>
      <c r="BE265" s="15">
        <f t="shared" si="64"/>
        <v>0</v>
      </c>
      <c r="BF265" s="36">
        <f t="shared" si="56"/>
        <v>71428.57142857143</v>
      </c>
      <c r="BG265" s="36">
        <f t="shared" si="56"/>
        <v>24598.214285714548</v>
      </c>
      <c r="BH265" s="35">
        <f t="shared" si="55"/>
        <v>0</v>
      </c>
    </row>
    <row r="266" spans="12:60" ht="20.25" customHeight="1">
      <c r="L266" s="64"/>
      <c r="M266" s="50">
        <v>248</v>
      </c>
      <c r="N266" s="36">
        <f t="shared" si="60"/>
        <v>95885.41666666693</v>
      </c>
      <c r="O266" s="36">
        <f t="shared" si="61"/>
        <v>71428.57142857143</v>
      </c>
      <c r="P266" s="36">
        <f t="shared" si="62"/>
        <v>24456.8452380955</v>
      </c>
      <c r="Q266" s="48">
        <f t="shared" si="58"/>
        <v>12285714.285714418</v>
      </c>
      <c r="R266" s="37"/>
      <c r="S266" s="65"/>
      <c r="T266" s="50"/>
      <c r="U266" s="35"/>
      <c r="V266" s="36"/>
      <c r="W266" s="36"/>
      <c r="X266" s="35"/>
      <c r="Y266" s="38"/>
      <c r="AY266" s="44">
        <f t="shared" si="54"/>
        <v>0</v>
      </c>
      <c r="AZ266" s="35">
        <v>248</v>
      </c>
      <c r="BA266" s="39">
        <f t="shared" si="57"/>
        <v>0</v>
      </c>
      <c r="BB266" s="15">
        <f t="shared" si="59"/>
        <v>0</v>
      </c>
      <c r="BC266" s="15">
        <f t="shared" si="65"/>
        <v>0</v>
      </c>
      <c r="BD266" s="36">
        <f t="shared" si="63"/>
        <v>0</v>
      </c>
      <c r="BE266" s="15">
        <f t="shared" si="64"/>
        <v>0</v>
      </c>
      <c r="BF266" s="36">
        <f t="shared" si="56"/>
        <v>71428.57142857143</v>
      </c>
      <c r="BG266" s="36">
        <f t="shared" si="56"/>
        <v>24456.8452380955</v>
      </c>
      <c r="BH266" s="35">
        <f t="shared" si="55"/>
        <v>0</v>
      </c>
    </row>
    <row r="267" spans="12:60" ht="20.25" customHeight="1">
      <c r="L267" s="64"/>
      <c r="M267" s="50">
        <v>249</v>
      </c>
      <c r="N267" s="36">
        <f t="shared" si="60"/>
        <v>95744.04761904788</v>
      </c>
      <c r="O267" s="36">
        <f t="shared" si="61"/>
        <v>71428.57142857143</v>
      </c>
      <c r="P267" s="36">
        <f t="shared" si="62"/>
        <v>24315.47619047645</v>
      </c>
      <c r="Q267" s="48">
        <f t="shared" si="58"/>
        <v>12214285.714285847</v>
      </c>
      <c r="R267" s="37"/>
      <c r="S267" s="65"/>
      <c r="T267" s="50"/>
      <c r="U267" s="35"/>
      <c r="V267" s="36"/>
      <c r="W267" s="36"/>
      <c r="X267" s="35"/>
      <c r="Y267" s="38"/>
      <c r="AY267" s="44">
        <f t="shared" si="54"/>
        <v>-3.637978807091713E-12</v>
      </c>
      <c r="AZ267" s="35">
        <v>249</v>
      </c>
      <c r="BA267" s="39">
        <f t="shared" si="57"/>
        <v>0</v>
      </c>
      <c r="BB267" s="15">
        <f t="shared" si="59"/>
        <v>0</v>
      </c>
      <c r="BC267" s="15">
        <f t="shared" si="65"/>
        <v>0</v>
      </c>
      <c r="BD267" s="36">
        <f t="shared" si="63"/>
        <v>0</v>
      </c>
      <c r="BE267" s="15">
        <f t="shared" si="64"/>
        <v>0</v>
      </c>
      <c r="BF267" s="36">
        <f t="shared" si="56"/>
        <v>71428.57142857143</v>
      </c>
      <c r="BG267" s="36">
        <f t="shared" si="56"/>
        <v>24315.47619047645</v>
      </c>
      <c r="BH267" s="35">
        <f t="shared" si="55"/>
        <v>0</v>
      </c>
    </row>
    <row r="268" spans="12:60" ht="20.25" customHeight="1">
      <c r="L268" s="64"/>
      <c r="M268" s="50">
        <v>250</v>
      </c>
      <c r="N268" s="36">
        <f t="shared" si="60"/>
        <v>95602.67857142884</v>
      </c>
      <c r="O268" s="36">
        <f t="shared" si="61"/>
        <v>71428.57142857143</v>
      </c>
      <c r="P268" s="36">
        <f t="shared" si="62"/>
        <v>24174.107142857407</v>
      </c>
      <c r="Q268" s="48">
        <f t="shared" si="58"/>
        <v>12142857.142857276</v>
      </c>
      <c r="R268" s="37"/>
      <c r="S268" s="65"/>
      <c r="T268" s="50"/>
      <c r="U268" s="35"/>
      <c r="V268" s="36"/>
      <c r="W268" s="36"/>
      <c r="X268" s="35"/>
      <c r="Y268" s="38"/>
      <c r="AY268" s="44">
        <f t="shared" si="54"/>
        <v>0</v>
      </c>
      <c r="AZ268" s="35">
        <v>250</v>
      </c>
      <c r="BA268" s="39">
        <f t="shared" si="57"/>
        <v>0</v>
      </c>
      <c r="BB268" s="15">
        <f t="shared" si="59"/>
        <v>0</v>
      </c>
      <c r="BC268" s="15">
        <f t="shared" si="65"/>
        <v>0</v>
      </c>
      <c r="BD268" s="36">
        <f t="shared" si="63"/>
        <v>0</v>
      </c>
      <c r="BE268" s="15">
        <f t="shared" si="64"/>
        <v>0</v>
      </c>
      <c r="BF268" s="36">
        <f t="shared" si="56"/>
        <v>71428.57142857143</v>
      </c>
      <c r="BG268" s="36">
        <f t="shared" si="56"/>
        <v>24174.107142857407</v>
      </c>
      <c r="BH268" s="35">
        <f t="shared" si="55"/>
        <v>0</v>
      </c>
    </row>
    <row r="269" spans="12:60" ht="20.25" customHeight="1">
      <c r="L269" s="64"/>
      <c r="M269" s="50">
        <v>251</v>
      </c>
      <c r="N269" s="36">
        <f t="shared" si="60"/>
        <v>95461.30952380979</v>
      </c>
      <c r="O269" s="36">
        <f t="shared" si="61"/>
        <v>71428.57142857143</v>
      </c>
      <c r="P269" s="36">
        <f t="shared" si="62"/>
        <v>24032.738095238357</v>
      </c>
      <c r="Q269" s="48">
        <f t="shared" si="58"/>
        <v>12071428.571428705</v>
      </c>
      <c r="R269" s="37"/>
      <c r="S269" s="65"/>
      <c r="T269" s="50"/>
      <c r="U269" s="35"/>
      <c r="V269" s="36"/>
      <c r="W269" s="36"/>
      <c r="X269" s="35"/>
      <c r="Y269" s="38"/>
      <c r="AY269" s="44">
        <f t="shared" si="54"/>
        <v>-3.637978807091713E-12</v>
      </c>
      <c r="AZ269" s="35">
        <v>251</v>
      </c>
      <c r="BA269" s="39">
        <f t="shared" si="57"/>
        <v>0</v>
      </c>
      <c r="BB269" s="15">
        <f t="shared" si="59"/>
        <v>0</v>
      </c>
      <c r="BC269" s="15">
        <f t="shared" si="65"/>
        <v>0</v>
      </c>
      <c r="BD269" s="36">
        <f t="shared" si="63"/>
        <v>0</v>
      </c>
      <c r="BE269" s="15">
        <f t="shared" si="64"/>
        <v>0</v>
      </c>
      <c r="BF269" s="36">
        <f t="shared" si="56"/>
        <v>71428.57142857143</v>
      </c>
      <c r="BG269" s="36">
        <f t="shared" si="56"/>
        <v>24032.738095238357</v>
      </c>
      <c r="BH269" s="35">
        <f t="shared" si="55"/>
        <v>0</v>
      </c>
    </row>
    <row r="270" spans="12:60" ht="20.25" customHeight="1">
      <c r="L270" s="64"/>
      <c r="M270" s="50">
        <v>252</v>
      </c>
      <c r="N270" s="36">
        <f t="shared" si="60"/>
        <v>95319.94047619075</v>
      </c>
      <c r="O270" s="36">
        <f t="shared" si="61"/>
        <v>71428.57142857143</v>
      </c>
      <c r="P270" s="36">
        <f t="shared" si="62"/>
        <v>23891.36904761931</v>
      </c>
      <c r="Q270" s="48">
        <f t="shared" si="58"/>
        <v>12000000.000000134</v>
      </c>
      <c r="R270" s="37"/>
      <c r="S270" s="65"/>
      <c r="T270" s="50">
        <v>42</v>
      </c>
      <c r="U270" s="9">
        <f>V270+W270</f>
        <v>0</v>
      </c>
      <c r="V270" s="36">
        <f>IF(T270&gt;$G$8*2,0,$P$9/$G$8/2)</f>
        <v>0</v>
      </c>
      <c r="W270" s="36">
        <f>X264*$G$9/2</f>
        <v>0</v>
      </c>
      <c r="X270" s="48">
        <f>IF(X264-V270&lt;0,0,X264-V270)</f>
        <v>0</v>
      </c>
      <c r="Y270" s="37"/>
      <c r="AY270" s="44">
        <f t="shared" si="54"/>
        <v>3.637978807091713E-12</v>
      </c>
      <c r="AZ270" s="35">
        <v>252</v>
      </c>
      <c r="BA270" s="39">
        <f t="shared" si="57"/>
        <v>0</v>
      </c>
      <c r="BB270" s="15">
        <f t="shared" si="59"/>
        <v>0</v>
      </c>
      <c r="BC270" s="15">
        <f t="shared" si="65"/>
        <v>0</v>
      </c>
      <c r="BD270" s="36">
        <f t="shared" si="63"/>
        <v>0</v>
      </c>
      <c r="BE270" s="15">
        <f t="shared" si="64"/>
        <v>0</v>
      </c>
      <c r="BF270" s="36">
        <f t="shared" si="56"/>
        <v>71428.57142857143</v>
      </c>
      <c r="BG270" s="36">
        <f t="shared" si="56"/>
        <v>23891.36904761931</v>
      </c>
      <c r="BH270" s="35">
        <f t="shared" si="55"/>
        <v>0</v>
      </c>
    </row>
    <row r="271" spans="12:60" ht="20.25" customHeight="1">
      <c r="L271" s="67" t="s">
        <v>58</v>
      </c>
      <c r="M271" s="50">
        <v>253</v>
      </c>
      <c r="N271" s="36">
        <f t="shared" si="60"/>
        <v>95178.5714285717</v>
      </c>
      <c r="O271" s="36">
        <f t="shared" si="61"/>
        <v>71428.57142857143</v>
      </c>
      <c r="P271" s="36">
        <f t="shared" si="62"/>
        <v>23750.000000000266</v>
      </c>
      <c r="Q271" s="48">
        <f t="shared" si="58"/>
        <v>11928571.428571563</v>
      </c>
      <c r="R271" s="37"/>
      <c r="S271" s="68" t="s">
        <v>58</v>
      </c>
      <c r="T271" s="50"/>
      <c r="U271" s="35"/>
      <c r="V271" s="36"/>
      <c r="W271" s="36"/>
      <c r="X271" s="35"/>
      <c r="Y271" s="38"/>
      <c r="AY271" s="44">
        <f t="shared" si="54"/>
        <v>-3.637978807091713E-12</v>
      </c>
      <c r="AZ271" s="35">
        <v>253</v>
      </c>
      <c r="BA271" s="39">
        <f t="shared" si="57"/>
        <v>0</v>
      </c>
      <c r="BB271" s="15">
        <f t="shared" si="59"/>
        <v>0</v>
      </c>
      <c r="BC271" s="15">
        <f t="shared" si="65"/>
        <v>0</v>
      </c>
      <c r="BD271" s="36">
        <f t="shared" si="63"/>
        <v>0</v>
      </c>
      <c r="BE271" s="15">
        <f t="shared" si="64"/>
        <v>0</v>
      </c>
      <c r="BF271" s="36">
        <f t="shared" si="56"/>
        <v>71428.57142857143</v>
      </c>
      <c r="BG271" s="36">
        <f t="shared" si="56"/>
        <v>23750.000000000266</v>
      </c>
      <c r="BH271" s="35">
        <f t="shared" si="55"/>
        <v>0</v>
      </c>
    </row>
    <row r="272" spans="12:60" ht="20.25" customHeight="1">
      <c r="L272" s="67"/>
      <c r="M272" s="50">
        <v>254</v>
      </c>
      <c r="N272" s="36">
        <f t="shared" si="60"/>
        <v>95037.20238095266</v>
      </c>
      <c r="O272" s="36">
        <f t="shared" si="61"/>
        <v>71428.57142857143</v>
      </c>
      <c r="P272" s="36">
        <f t="shared" si="62"/>
        <v>23608.63095238122</v>
      </c>
      <c r="Q272" s="48">
        <f t="shared" si="58"/>
        <v>11857142.857142992</v>
      </c>
      <c r="R272" s="37"/>
      <c r="S272" s="68"/>
      <c r="T272" s="50"/>
      <c r="U272" s="35"/>
      <c r="V272" s="36"/>
      <c r="W272" s="36"/>
      <c r="X272" s="35"/>
      <c r="Y272" s="38"/>
      <c r="AY272" s="44">
        <f t="shared" si="54"/>
        <v>3.637978807091713E-12</v>
      </c>
      <c r="AZ272" s="35">
        <v>254</v>
      </c>
      <c r="BA272" s="39">
        <f t="shared" si="57"/>
        <v>0</v>
      </c>
      <c r="BB272" s="15">
        <f t="shared" si="59"/>
        <v>0</v>
      </c>
      <c r="BC272" s="15">
        <f t="shared" si="65"/>
        <v>0</v>
      </c>
      <c r="BD272" s="36">
        <f t="shared" si="63"/>
        <v>0</v>
      </c>
      <c r="BE272" s="15">
        <f t="shared" si="64"/>
        <v>0</v>
      </c>
      <c r="BF272" s="36">
        <f t="shared" si="56"/>
        <v>71428.57142857143</v>
      </c>
      <c r="BG272" s="36">
        <f t="shared" si="56"/>
        <v>23608.63095238122</v>
      </c>
      <c r="BH272" s="35">
        <f t="shared" si="55"/>
        <v>0</v>
      </c>
    </row>
    <row r="273" spans="12:60" ht="20.25" customHeight="1">
      <c r="L273" s="67"/>
      <c r="M273" s="50">
        <v>255</v>
      </c>
      <c r="N273" s="36">
        <f t="shared" si="60"/>
        <v>94895.8333333336</v>
      </c>
      <c r="O273" s="36">
        <f t="shared" si="61"/>
        <v>71428.57142857143</v>
      </c>
      <c r="P273" s="36">
        <f t="shared" si="62"/>
        <v>23467.26190476217</v>
      </c>
      <c r="Q273" s="48">
        <f t="shared" si="58"/>
        <v>11785714.285714421</v>
      </c>
      <c r="R273" s="37"/>
      <c r="S273" s="68"/>
      <c r="T273" s="50"/>
      <c r="U273" s="35"/>
      <c r="V273" s="36"/>
      <c r="W273" s="36"/>
      <c r="X273" s="35"/>
      <c r="Y273" s="38"/>
      <c r="AY273" s="44">
        <f t="shared" si="54"/>
        <v>0</v>
      </c>
      <c r="AZ273" s="35">
        <v>255</v>
      </c>
      <c r="BA273" s="39">
        <f t="shared" si="57"/>
        <v>0</v>
      </c>
      <c r="BB273" s="15">
        <f t="shared" si="59"/>
        <v>0</v>
      </c>
      <c r="BC273" s="15">
        <f t="shared" si="65"/>
        <v>0</v>
      </c>
      <c r="BD273" s="36">
        <f t="shared" si="63"/>
        <v>0</v>
      </c>
      <c r="BE273" s="15">
        <f t="shared" si="64"/>
        <v>0</v>
      </c>
      <c r="BF273" s="36">
        <f t="shared" si="56"/>
        <v>71428.57142857143</v>
      </c>
      <c r="BG273" s="36">
        <f t="shared" si="56"/>
        <v>23467.26190476217</v>
      </c>
      <c r="BH273" s="35">
        <f t="shared" si="55"/>
        <v>0</v>
      </c>
    </row>
    <row r="274" spans="12:60" ht="20.25" customHeight="1">
      <c r="L274" s="67"/>
      <c r="M274" s="50">
        <v>256</v>
      </c>
      <c r="N274" s="36">
        <f t="shared" si="60"/>
        <v>94754.46428571457</v>
      </c>
      <c r="O274" s="36">
        <f t="shared" si="61"/>
        <v>71428.57142857143</v>
      </c>
      <c r="P274" s="36">
        <f t="shared" si="62"/>
        <v>23325.892857143128</v>
      </c>
      <c r="Q274" s="48">
        <f t="shared" si="58"/>
        <v>11714285.71428585</v>
      </c>
      <c r="R274" s="37"/>
      <c r="S274" s="68"/>
      <c r="T274" s="50"/>
      <c r="U274" s="35"/>
      <c r="V274" s="36"/>
      <c r="W274" s="36"/>
      <c r="X274" s="35"/>
      <c r="Y274" s="38"/>
      <c r="AY274" s="44">
        <f t="shared" si="54"/>
        <v>3.637978807091713E-12</v>
      </c>
      <c r="AZ274" s="35">
        <v>256</v>
      </c>
      <c r="BA274" s="39">
        <f t="shared" si="57"/>
        <v>0</v>
      </c>
      <c r="BB274" s="15">
        <f t="shared" si="59"/>
        <v>0</v>
      </c>
      <c r="BC274" s="15">
        <f t="shared" si="65"/>
        <v>0</v>
      </c>
      <c r="BD274" s="36">
        <f t="shared" si="63"/>
        <v>0</v>
      </c>
      <c r="BE274" s="15">
        <f t="shared" si="64"/>
        <v>0</v>
      </c>
      <c r="BF274" s="36">
        <f t="shared" si="56"/>
        <v>71428.57142857143</v>
      </c>
      <c r="BG274" s="36">
        <f t="shared" si="56"/>
        <v>23325.892857143128</v>
      </c>
      <c r="BH274" s="35">
        <f t="shared" si="55"/>
        <v>0</v>
      </c>
    </row>
    <row r="275" spans="12:60" ht="20.25" customHeight="1">
      <c r="L275" s="67"/>
      <c r="M275" s="50">
        <v>257</v>
      </c>
      <c r="N275" s="36">
        <f t="shared" si="60"/>
        <v>94613.09523809551</v>
      </c>
      <c r="O275" s="36">
        <f t="shared" si="61"/>
        <v>71428.57142857143</v>
      </c>
      <c r="P275" s="36">
        <f t="shared" si="62"/>
        <v>23184.52380952408</v>
      </c>
      <c r="Q275" s="48">
        <f t="shared" si="58"/>
        <v>11642857.14285728</v>
      </c>
      <c r="R275" s="37"/>
      <c r="S275" s="68"/>
      <c r="T275" s="50"/>
      <c r="U275" s="35"/>
      <c r="V275" s="36"/>
      <c r="W275" s="36"/>
      <c r="X275" s="35"/>
      <c r="Y275" s="38"/>
      <c r="AY275" s="44">
        <f aca="true" t="shared" si="66" ref="AY275:AY338">N275-O275-P275+U275-V275-W275</f>
        <v>0</v>
      </c>
      <c r="AZ275" s="35">
        <v>257</v>
      </c>
      <c r="BA275" s="39">
        <f t="shared" si="57"/>
        <v>0</v>
      </c>
      <c r="BB275" s="15">
        <f t="shared" si="59"/>
        <v>0</v>
      </c>
      <c r="BC275" s="15">
        <f t="shared" si="65"/>
        <v>0</v>
      </c>
      <c r="BD275" s="36">
        <f t="shared" si="63"/>
        <v>0</v>
      </c>
      <c r="BE275" s="15">
        <f t="shared" si="64"/>
        <v>0</v>
      </c>
      <c r="BF275" s="36">
        <f t="shared" si="56"/>
        <v>71428.57142857143</v>
      </c>
      <c r="BG275" s="36">
        <f t="shared" si="56"/>
        <v>23184.52380952408</v>
      </c>
      <c r="BH275" s="35">
        <f t="shared" si="55"/>
        <v>0</v>
      </c>
    </row>
    <row r="276" spans="12:60" ht="20.25" customHeight="1">
      <c r="L276" s="67"/>
      <c r="M276" s="50">
        <v>258</v>
      </c>
      <c r="N276" s="36">
        <f t="shared" si="60"/>
        <v>94471.72619047647</v>
      </c>
      <c r="O276" s="36">
        <f t="shared" si="61"/>
        <v>71428.57142857143</v>
      </c>
      <c r="P276" s="36">
        <f t="shared" si="62"/>
        <v>23043.154761905036</v>
      </c>
      <c r="Q276" s="48">
        <f t="shared" si="58"/>
        <v>11571428.571428709</v>
      </c>
      <c r="R276" s="37"/>
      <c r="S276" s="68"/>
      <c r="T276" s="50">
        <v>43</v>
      </c>
      <c r="U276" s="9">
        <f>V276+W276</f>
        <v>0</v>
      </c>
      <c r="V276" s="36">
        <f>IF(T276&gt;$G$8*2,0,$P$9/$G$8/2)</f>
        <v>0</v>
      </c>
      <c r="W276" s="36">
        <f>X270*$G$9/2</f>
        <v>0</v>
      </c>
      <c r="X276" s="48">
        <f>IF(X270-V276&lt;0,0,X270-V276)</f>
        <v>0</v>
      </c>
      <c r="Y276" s="37"/>
      <c r="AY276" s="44">
        <f t="shared" si="66"/>
        <v>3.637978807091713E-12</v>
      </c>
      <c r="AZ276" s="35">
        <v>258</v>
      </c>
      <c r="BA276" s="39">
        <f t="shared" si="57"/>
        <v>0</v>
      </c>
      <c r="BB276" s="15">
        <f t="shared" si="59"/>
        <v>0</v>
      </c>
      <c r="BC276" s="15">
        <f t="shared" si="65"/>
        <v>0</v>
      </c>
      <c r="BD276" s="36">
        <f t="shared" si="63"/>
        <v>0</v>
      </c>
      <c r="BE276" s="15">
        <f t="shared" si="64"/>
        <v>0</v>
      </c>
      <c r="BF276" s="36">
        <f t="shared" si="56"/>
        <v>71428.57142857143</v>
      </c>
      <c r="BG276" s="36">
        <f t="shared" si="56"/>
        <v>23043.154761905036</v>
      </c>
      <c r="BH276" s="35">
        <f t="shared" si="55"/>
        <v>0</v>
      </c>
    </row>
    <row r="277" spans="12:60" ht="20.25" customHeight="1">
      <c r="L277" s="67"/>
      <c r="M277" s="50">
        <v>259</v>
      </c>
      <c r="N277" s="36">
        <f t="shared" si="60"/>
        <v>94330.35714285742</v>
      </c>
      <c r="O277" s="36">
        <f t="shared" si="61"/>
        <v>71428.57142857143</v>
      </c>
      <c r="P277" s="36">
        <f t="shared" si="62"/>
        <v>22901.785714285987</v>
      </c>
      <c r="Q277" s="48">
        <f t="shared" si="58"/>
        <v>11500000.000000138</v>
      </c>
      <c r="R277" s="37"/>
      <c r="S277" s="68"/>
      <c r="T277" s="50"/>
      <c r="U277" s="35"/>
      <c r="V277" s="36"/>
      <c r="W277" s="36"/>
      <c r="X277" s="35"/>
      <c r="Y277" s="38"/>
      <c r="AY277" s="44">
        <f t="shared" si="66"/>
        <v>0</v>
      </c>
      <c r="AZ277" s="35">
        <v>259</v>
      </c>
      <c r="BA277" s="39">
        <f t="shared" si="57"/>
        <v>0</v>
      </c>
      <c r="BB277" s="15">
        <f t="shared" si="59"/>
        <v>0</v>
      </c>
      <c r="BC277" s="15">
        <f t="shared" si="65"/>
        <v>0</v>
      </c>
      <c r="BD277" s="36">
        <f t="shared" si="63"/>
        <v>0</v>
      </c>
      <c r="BE277" s="15">
        <f t="shared" si="64"/>
        <v>0</v>
      </c>
      <c r="BF277" s="36">
        <f t="shared" si="56"/>
        <v>71428.57142857143</v>
      </c>
      <c r="BG277" s="36">
        <f t="shared" si="56"/>
        <v>22901.785714285987</v>
      </c>
      <c r="BH277" s="35">
        <f aca="true" t="shared" si="67" ref="BH277:BH340">IF(BE277&gt;0,1,0)</f>
        <v>0</v>
      </c>
    </row>
    <row r="278" spans="12:60" ht="20.25" customHeight="1">
      <c r="L278" s="67"/>
      <c r="M278" s="50">
        <v>260</v>
      </c>
      <c r="N278" s="36">
        <f t="shared" si="60"/>
        <v>94188.98809523837</v>
      </c>
      <c r="O278" s="36">
        <f t="shared" si="61"/>
        <v>71428.57142857143</v>
      </c>
      <c r="P278" s="36">
        <f t="shared" si="62"/>
        <v>22760.416666666937</v>
      </c>
      <c r="Q278" s="48">
        <f t="shared" si="58"/>
        <v>11428571.428571567</v>
      </c>
      <c r="R278" s="37"/>
      <c r="S278" s="68"/>
      <c r="T278" s="50"/>
      <c r="U278" s="35"/>
      <c r="V278" s="36"/>
      <c r="W278" s="36"/>
      <c r="X278" s="35"/>
      <c r="Y278" s="38"/>
      <c r="AY278" s="44">
        <f t="shared" si="66"/>
        <v>-3.637978807091713E-12</v>
      </c>
      <c r="AZ278" s="35">
        <v>260</v>
      </c>
      <c r="BA278" s="39">
        <f t="shared" si="57"/>
        <v>0</v>
      </c>
      <c r="BB278" s="15">
        <f t="shared" si="59"/>
        <v>0</v>
      </c>
      <c r="BC278" s="15">
        <f t="shared" si="65"/>
        <v>0</v>
      </c>
      <c r="BD278" s="36">
        <f t="shared" si="63"/>
        <v>0</v>
      </c>
      <c r="BE278" s="15">
        <f t="shared" si="64"/>
        <v>0</v>
      </c>
      <c r="BF278" s="36">
        <f t="shared" si="56"/>
        <v>71428.57142857143</v>
      </c>
      <c r="BG278" s="36">
        <f t="shared" si="56"/>
        <v>22760.416666666937</v>
      </c>
      <c r="BH278" s="35">
        <f t="shared" si="67"/>
        <v>0</v>
      </c>
    </row>
    <row r="279" spans="12:60" ht="20.25" customHeight="1">
      <c r="L279" s="67"/>
      <c r="M279" s="50">
        <v>261</v>
      </c>
      <c r="N279" s="36">
        <f t="shared" si="60"/>
        <v>94047.61904761933</v>
      </c>
      <c r="O279" s="36">
        <f t="shared" si="61"/>
        <v>71428.57142857143</v>
      </c>
      <c r="P279" s="36">
        <f t="shared" si="62"/>
        <v>22619.047619047895</v>
      </c>
      <c r="Q279" s="48">
        <f t="shared" si="58"/>
        <v>11357142.857142996</v>
      </c>
      <c r="R279" s="37"/>
      <c r="S279" s="68"/>
      <c r="T279" s="50"/>
      <c r="U279" s="35"/>
      <c r="V279" s="36"/>
      <c r="W279" s="36"/>
      <c r="X279" s="35"/>
      <c r="Y279" s="38"/>
      <c r="AY279" s="44">
        <f t="shared" si="66"/>
        <v>0</v>
      </c>
      <c r="AZ279" s="35">
        <v>261</v>
      </c>
      <c r="BA279" s="39">
        <f t="shared" si="57"/>
        <v>0</v>
      </c>
      <c r="BB279" s="15">
        <f t="shared" si="59"/>
        <v>0</v>
      </c>
      <c r="BC279" s="15">
        <f t="shared" si="65"/>
        <v>0</v>
      </c>
      <c r="BD279" s="36">
        <f t="shared" si="63"/>
        <v>0</v>
      </c>
      <c r="BE279" s="15">
        <f t="shared" si="64"/>
        <v>0</v>
      </c>
      <c r="BF279" s="36">
        <f t="shared" si="56"/>
        <v>71428.57142857143</v>
      </c>
      <c r="BG279" s="36">
        <f t="shared" si="56"/>
        <v>22619.047619047895</v>
      </c>
      <c r="BH279" s="35">
        <f t="shared" si="67"/>
        <v>0</v>
      </c>
    </row>
    <row r="280" spans="12:60" ht="20.25" customHeight="1">
      <c r="L280" s="67"/>
      <c r="M280" s="50">
        <v>262</v>
      </c>
      <c r="N280" s="36">
        <f t="shared" si="60"/>
        <v>93906.25000000028</v>
      </c>
      <c r="O280" s="36">
        <f t="shared" si="61"/>
        <v>71428.57142857143</v>
      </c>
      <c r="P280" s="36">
        <f t="shared" si="62"/>
        <v>22477.678571428845</v>
      </c>
      <c r="Q280" s="48">
        <f t="shared" si="58"/>
        <v>11285714.285714425</v>
      </c>
      <c r="R280" s="37"/>
      <c r="S280" s="68"/>
      <c r="T280" s="50"/>
      <c r="U280" s="35"/>
      <c r="V280" s="36"/>
      <c r="W280" s="36"/>
      <c r="X280" s="35"/>
      <c r="Y280" s="38"/>
      <c r="AY280" s="44">
        <f t="shared" si="66"/>
        <v>-3.637978807091713E-12</v>
      </c>
      <c r="AZ280" s="35">
        <v>262</v>
      </c>
      <c r="BA280" s="39">
        <f t="shared" si="57"/>
        <v>0</v>
      </c>
      <c r="BB280" s="15">
        <f t="shared" si="59"/>
        <v>0</v>
      </c>
      <c r="BC280" s="15">
        <f t="shared" si="65"/>
        <v>0</v>
      </c>
      <c r="BD280" s="36">
        <f t="shared" si="63"/>
        <v>0</v>
      </c>
      <c r="BE280" s="15">
        <f t="shared" si="64"/>
        <v>0</v>
      </c>
      <c r="BF280" s="36">
        <f t="shared" si="56"/>
        <v>71428.57142857143</v>
      </c>
      <c r="BG280" s="36">
        <f t="shared" si="56"/>
        <v>22477.678571428845</v>
      </c>
      <c r="BH280" s="35">
        <f t="shared" si="67"/>
        <v>0</v>
      </c>
    </row>
    <row r="281" spans="12:60" ht="20.25" customHeight="1">
      <c r="L281" s="67"/>
      <c r="M281" s="50">
        <v>263</v>
      </c>
      <c r="N281" s="36">
        <f t="shared" si="60"/>
        <v>93764.88095238124</v>
      </c>
      <c r="O281" s="36">
        <f t="shared" si="61"/>
        <v>71428.57142857143</v>
      </c>
      <c r="P281" s="36">
        <f t="shared" si="62"/>
        <v>22336.3095238098</v>
      </c>
      <c r="Q281" s="48">
        <f t="shared" si="58"/>
        <v>11214285.714285854</v>
      </c>
      <c r="R281" s="37"/>
      <c r="S281" s="68"/>
      <c r="T281" s="50"/>
      <c r="U281" s="35"/>
      <c r="V281" s="36"/>
      <c r="W281" s="36"/>
      <c r="X281" s="35"/>
      <c r="Y281" s="38"/>
      <c r="AY281" s="44">
        <f t="shared" si="66"/>
        <v>3.637978807091713E-12</v>
      </c>
      <c r="AZ281" s="35">
        <v>263</v>
      </c>
      <c r="BA281" s="39">
        <f t="shared" si="57"/>
        <v>0</v>
      </c>
      <c r="BB281" s="15">
        <f t="shared" si="59"/>
        <v>0</v>
      </c>
      <c r="BC281" s="15">
        <f t="shared" si="65"/>
        <v>0</v>
      </c>
      <c r="BD281" s="36">
        <f t="shared" si="63"/>
        <v>0</v>
      </c>
      <c r="BE281" s="15">
        <f t="shared" si="64"/>
        <v>0</v>
      </c>
      <c r="BF281" s="36">
        <f t="shared" si="56"/>
        <v>71428.57142857143</v>
      </c>
      <c r="BG281" s="36">
        <f t="shared" si="56"/>
        <v>22336.3095238098</v>
      </c>
      <c r="BH281" s="35">
        <f t="shared" si="67"/>
        <v>0</v>
      </c>
    </row>
    <row r="282" spans="12:60" ht="20.25" customHeight="1">
      <c r="L282" s="67"/>
      <c r="M282" s="50">
        <v>264</v>
      </c>
      <c r="N282" s="36">
        <f t="shared" si="60"/>
        <v>93623.51190476218</v>
      </c>
      <c r="O282" s="36">
        <f t="shared" si="61"/>
        <v>71428.57142857143</v>
      </c>
      <c r="P282" s="36">
        <f t="shared" si="62"/>
        <v>22194.940476190754</v>
      </c>
      <c r="Q282" s="48">
        <f t="shared" si="58"/>
        <v>11142857.142857283</v>
      </c>
      <c r="R282" s="37"/>
      <c r="S282" s="68"/>
      <c r="T282" s="50">
        <v>44</v>
      </c>
      <c r="U282" s="9">
        <f>V282+W282</f>
        <v>0</v>
      </c>
      <c r="V282" s="36">
        <f>IF(T282&gt;$G$8*2,0,$P$9/$G$8/2)</f>
        <v>0</v>
      </c>
      <c r="W282" s="36">
        <f>X276*$G$9/2</f>
        <v>0</v>
      </c>
      <c r="X282" s="48">
        <f>IF(X276-V282&lt;0,0,X276-V282)</f>
        <v>0</v>
      </c>
      <c r="Y282" s="37"/>
      <c r="AY282" s="44">
        <f t="shared" si="66"/>
        <v>-3.637978807091713E-12</v>
      </c>
      <c r="AZ282" s="35">
        <v>264</v>
      </c>
      <c r="BA282" s="39">
        <f t="shared" si="57"/>
        <v>0</v>
      </c>
      <c r="BB282" s="15">
        <f t="shared" si="59"/>
        <v>0</v>
      </c>
      <c r="BC282" s="15">
        <f t="shared" si="65"/>
        <v>0</v>
      </c>
      <c r="BD282" s="36">
        <f t="shared" si="63"/>
        <v>0</v>
      </c>
      <c r="BE282" s="15">
        <f t="shared" si="64"/>
        <v>0</v>
      </c>
      <c r="BF282" s="36">
        <f aca="true" t="shared" si="68" ref="BF282:BG345">O282</f>
        <v>71428.57142857143</v>
      </c>
      <c r="BG282" s="36">
        <f t="shared" si="68"/>
        <v>22194.940476190754</v>
      </c>
      <c r="BH282" s="35">
        <f t="shared" si="67"/>
        <v>0</v>
      </c>
    </row>
    <row r="283" spans="12:60" ht="20.25" customHeight="1">
      <c r="L283" s="64" t="s">
        <v>59</v>
      </c>
      <c r="M283" s="50">
        <v>265</v>
      </c>
      <c r="N283" s="36">
        <f t="shared" si="60"/>
        <v>93482.14285714315</v>
      </c>
      <c r="O283" s="36">
        <f t="shared" si="61"/>
        <v>71428.57142857143</v>
      </c>
      <c r="P283" s="36">
        <f t="shared" si="62"/>
        <v>22053.571428571708</v>
      </c>
      <c r="Q283" s="48">
        <f t="shared" si="58"/>
        <v>11071428.571428712</v>
      </c>
      <c r="R283" s="37"/>
      <c r="S283" s="65" t="s">
        <v>59</v>
      </c>
      <c r="T283" s="50"/>
      <c r="U283" s="35"/>
      <c r="V283" s="36"/>
      <c r="W283" s="36"/>
      <c r="X283" s="35"/>
      <c r="Y283" s="38"/>
      <c r="AY283" s="44">
        <f t="shared" si="66"/>
        <v>3.637978807091713E-12</v>
      </c>
      <c r="AZ283" s="35">
        <v>265</v>
      </c>
      <c r="BA283" s="39">
        <f t="shared" si="57"/>
        <v>0</v>
      </c>
      <c r="BB283" s="15">
        <f t="shared" si="59"/>
        <v>0</v>
      </c>
      <c r="BC283" s="15">
        <f t="shared" si="65"/>
        <v>0</v>
      </c>
      <c r="BD283" s="36">
        <f t="shared" si="63"/>
        <v>0</v>
      </c>
      <c r="BE283" s="15">
        <f t="shared" si="64"/>
        <v>0</v>
      </c>
      <c r="BF283" s="36">
        <f t="shared" si="68"/>
        <v>71428.57142857143</v>
      </c>
      <c r="BG283" s="36">
        <f t="shared" si="68"/>
        <v>22053.571428571708</v>
      </c>
      <c r="BH283" s="35">
        <f t="shared" si="67"/>
        <v>0</v>
      </c>
    </row>
    <row r="284" spans="12:60" ht="20.25" customHeight="1">
      <c r="L284" s="64"/>
      <c r="M284" s="50">
        <v>266</v>
      </c>
      <c r="N284" s="36">
        <f t="shared" si="60"/>
        <v>93340.7738095241</v>
      </c>
      <c r="O284" s="36">
        <f t="shared" si="61"/>
        <v>71428.57142857143</v>
      </c>
      <c r="P284" s="36">
        <f t="shared" si="62"/>
        <v>21912.202380952658</v>
      </c>
      <c r="Q284" s="48">
        <f t="shared" si="58"/>
        <v>11000000.000000142</v>
      </c>
      <c r="R284" s="37"/>
      <c r="S284" s="65"/>
      <c r="T284" s="50"/>
      <c r="U284" s="35"/>
      <c r="V284" s="36"/>
      <c r="W284" s="36"/>
      <c r="X284" s="35"/>
      <c r="Y284" s="38"/>
      <c r="AY284" s="44">
        <f t="shared" si="66"/>
        <v>0</v>
      </c>
      <c r="AZ284" s="35">
        <v>266</v>
      </c>
      <c r="BA284" s="39">
        <f t="shared" si="57"/>
        <v>0</v>
      </c>
      <c r="BB284" s="15">
        <f t="shared" si="59"/>
        <v>0</v>
      </c>
      <c r="BC284" s="15">
        <f t="shared" si="65"/>
        <v>0</v>
      </c>
      <c r="BD284" s="36">
        <f t="shared" si="63"/>
        <v>0</v>
      </c>
      <c r="BE284" s="15">
        <f t="shared" si="64"/>
        <v>0</v>
      </c>
      <c r="BF284" s="36">
        <f t="shared" si="68"/>
        <v>71428.57142857143</v>
      </c>
      <c r="BG284" s="36">
        <f t="shared" si="68"/>
        <v>21912.202380952658</v>
      </c>
      <c r="BH284" s="35">
        <f t="shared" si="67"/>
        <v>0</v>
      </c>
    </row>
    <row r="285" spans="12:60" ht="20.25" customHeight="1">
      <c r="L285" s="64"/>
      <c r="M285" s="50">
        <v>267</v>
      </c>
      <c r="N285" s="36">
        <f t="shared" si="60"/>
        <v>93199.40476190505</v>
      </c>
      <c r="O285" s="36">
        <f t="shared" si="61"/>
        <v>71428.57142857143</v>
      </c>
      <c r="P285" s="36">
        <f t="shared" si="62"/>
        <v>21770.833333333616</v>
      </c>
      <c r="Q285" s="48">
        <f t="shared" si="58"/>
        <v>10928571.42857157</v>
      </c>
      <c r="R285" s="37"/>
      <c r="S285" s="65"/>
      <c r="T285" s="50"/>
      <c r="U285" s="35"/>
      <c r="V285" s="36"/>
      <c r="W285" s="36"/>
      <c r="X285" s="35"/>
      <c r="Y285" s="38"/>
      <c r="AY285" s="44">
        <f t="shared" si="66"/>
        <v>3.637978807091713E-12</v>
      </c>
      <c r="AZ285" s="35">
        <v>267</v>
      </c>
      <c r="BA285" s="39">
        <f t="shared" si="57"/>
        <v>0</v>
      </c>
      <c r="BB285" s="15">
        <f t="shared" si="59"/>
        <v>0</v>
      </c>
      <c r="BC285" s="15">
        <f t="shared" si="65"/>
        <v>0</v>
      </c>
      <c r="BD285" s="36">
        <f t="shared" si="63"/>
        <v>0</v>
      </c>
      <c r="BE285" s="15">
        <f t="shared" si="64"/>
        <v>0</v>
      </c>
      <c r="BF285" s="36">
        <f t="shared" si="68"/>
        <v>71428.57142857143</v>
      </c>
      <c r="BG285" s="36">
        <f t="shared" si="68"/>
        <v>21770.833333333616</v>
      </c>
      <c r="BH285" s="35">
        <f t="shared" si="67"/>
        <v>0</v>
      </c>
    </row>
    <row r="286" spans="12:60" ht="20.25" customHeight="1">
      <c r="L286" s="64"/>
      <c r="M286" s="50">
        <v>268</v>
      </c>
      <c r="N286" s="36">
        <f t="shared" si="60"/>
        <v>93058.035714286</v>
      </c>
      <c r="O286" s="36">
        <f t="shared" si="61"/>
        <v>71428.57142857143</v>
      </c>
      <c r="P286" s="36">
        <f t="shared" si="62"/>
        <v>21629.464285714566</v>
      </c>
      <c r="Q286" s="48">
        <f t="shared" si="58"/>
        <v>10857142.857143</v>
      </c>
      <c r="R286" s="37"/>
      <c r="S286" s="65"/>
      <c r="T286" s="50"/>
      <c r="U286" s="35"/>
      <c r="V286" s="36"/>
      <c r="W286" s="36"/>
      <c r="X286" s="35"/>
      <c r="Y286" s="38"/>
      <c r="AY286" s="44">
        <f t="shared" si="66"/>
        <v>0</v>
      </c>
      <c r="AZ286" s="35">
        <v>268</v>
      </c>
      <c r="BA286" s="39">
        <f t="shared" si="57"/>
        <v>0</v>
      </c>
      <c r="BB286" s="15">
        <f t="shared" si="59"/>
        <v>0</v>
      </c>
      <c r="BC286" s="15">
        <f t="shared" si="65"/>
        <v>0</v>
      </c>
      <c r="BD286" s="36">
        <f t="shared" si="63"/>
        <v>0</v>
      </c>
      <c r="BE286" s="15">
        <f t="shared" si="64"/>
        <v>0</v>
      </c>
      <c r="BF286" s="36">
        <f t="shared" si="68"/>
        <v>71428.57142857143</v>
      </c>
      <c r="BG286" s="36">
        <f t="shared" si="68"/>
        <v>21629.464285714566</v>
      </c>
      <c r="BH286" s="35">
        <f t="shared" si="67"/>
        <v>0</v>
      </c>
    </row>
    <row r="287" spans="12:60" ht="20.25" customHeight="1">
      <c r="L287" s="64"/>
      <c r="M287" s="50">
        <v>269</v>
      </c>
      <c r="N287" s="36">
        <f t="shared" si="60"/>
        <v>92916.66666666695</v>
      </c>
      <c r="O287" s="36">
        <f t="shared" si="61"/>
        <v>71428.57142857143</v>
      </c>
      <c r="P287" s="36">
        <f t="shared" si="62"/>
        <v>21488.09523809552</v>
      </c>
      <c r="Q287" s="48">
        <f t="shared" si="58"/>
        <v>10785714.285714429</v>
      </c>
      <c r="R287" s="37"/>
      <c r="S287" s="65"/>
      <c r="T287" s="50"/>
      <c r="U287" s="35"/>
      <c r="V287" s="36"/>
      <c r="W287" s="36"/>
      <c r="X287" s="35"/>
      <c r="Y287" s="38"/>
      <c r="AY287" s="44">
        <f t="shared" si="66"/>
        <v>-7.275957614183426E-12</v>
      </c>
      <c r="AZ287" s="35">
        <v>269</v>
      </c>
      <c r="BA287" s="39">
        <f aca="true" t="shared" si="69" ref="BA287:BA350">IF($F$19=AZ287,1,0)</f>
        <v>0</v>
      </c>
      <c r="BB287" s="15">
        <f t="shared" si="59"/>
        <v>0</v>
      </c>
      <c r="BC287" s="15">
        <f t="shared" si="65"/>
        <v>0</v>
      </c>
      <c r="BD287" s="36">
        <f t="shared" si="63"/>
        <v>0</v>
      </c>
      <c r="BE287" s="15">
        <f t="shared" si="64"/>
        <v>0</v>
      </c>
      <c r="BF287" s="36">
        <f t="shared" si="68"/>
        <v>71428.57142857143</v>
      </c>
      <c r="BG287" s="36">
        <f t="shared" si="68"/>
        <v>21488.09523809552</v>
      </c>
      <c r="BH287" s="35">
        <f t="shared" si="67"/>
        <v>0</v>
      </c>
    </row>
    <row r="288" spans="12:60" ht="20.25" customHeight="1">
      <c r="L288" s="64"/>
      <c r="M288" s="50">
        <v>270</v>
      </c>
      <c r="N288" s="36">
        <f t="shared" si="60"/>
        <v>92775.29761904791</v>
      </c>
      <c r="O288" s="36">
        <f t="shared" si="61"/>
        <v>71428.57142857143</v>
      </c>
      <c r="P288" s="36">
        <f t="shared" si="62"/>
        <v>21346.726190476475</v>
      </c>
      <c r="Q288" s="48">
        <f aca="true" t="shared" si="70" ref="Q288:Q310">IF(Q287-O288&lt;0,0,Q287-O288)</f>
        <v>10714285.714285858</v>
      </c>
      <c r="R288" s="37"/>
      <c r="S288" s="65"/>
      <c r="T288" s="50">
        <v>45</v>
      </c>
      <c r="U288" s="9">
        <f>V288+W288</f>
        <v>0</v>
      </c>
      <c r="V288" s="36">
        <f>IF(T288&gt;$G$8*2,0,$P$9/$G$8/2)</f>
        <v>0</v>
      </c>
      <c r="W288" s="36">
        <f>X282*$G$9/2</f>
        <v>0</v>
      </c>
      <c r="X288" s="48">
        <f>IF(X282-V288&lt;0,0,X282-V288)</f>
        <v>0</v>
      </c>
      <c r="Y288" s="37"/>
      <c r="AY288" s="44">
        <f t="shared" si="66"/>
        <v>0</v>
      </c>
      <c r="AZ288" s="35">
        <v>270</v>
      </c>
      <c r="BA288" s="39">
        <f t="shared" si="69"/>
        <v>0</v>
      </c>
      <c r="BB288" s="15">
        <f aca="true" t="shared" si="71" ref="BB288:BB351">IF(BA288=1,$F$18,IF(BB287&gt;0,BD287,0))</f>
        <v>0</v>
      </c>
      <c r="BC288" s="15">
        <f t="shared" si="65"/>
        <v>0</v>
      </c>
      <c r="BD288" s="36">
        <f t="shared" si="63"/>
        <v>0</v>
      </c>
      <c r="BE288" s="15">
        <f t="shared" si="64"/>
        <v>0</v>
      </c>
      <c r="BF288" s="36">
        <f t="shared" si="68"/>
        <v>71428.57142857143</v>
      </c>
      <c r="BG288" s="36">
        <f t="shared" si="68"/>
        <v>21346.726190476475</v>
      </c>
      <c r="BH288" s="35">
        <f t="shared" si="67"/>
        <v>0</v>
      </c>
    </row>
    <row r="289" spans="12:60" ht="20.25" customHeight="1">
      <c r="L289" s="64"/>
      <c r="M289" s="50">
        <v>271</v>
      </c>
      <c r="N289" s="36">
        <f aca="true" t="shared" si="72" ref="N289:N352">O289+P289</f>
        <v>92633.92857142887</v>
      </c>
      <c r="O289" s="36">
        <f aca="true" t="shared" si="73" ref="O289:O352">IF(M289&gt;$G$8*12,0,$P$7/($G$8*12))</f>
        <v>71428.57142857143</v>
      </c>
      <c r="P289" s="36">
        <f aca="true" t="shared" si="74" ref="P289:P352">(Q288*$G$9)/12</f>
        <v>21205.35714285743</v>
      </c>
      <c r="Q289" s="48">
        <f t="shared" si="70"/>
        <v>10642857.142857287</v>
      </c>
      <c r="R289" s="37"/>
      <c r="S289" s="65"/>
      <c r="T289" s="50"/>
      <c r="U289" s="35"/>
      <c r="V289" s="36"/>
      <c r="W289" s="36"/>
      <c r="X289" s="35"/>
      <c r="Y289" s="38"/>
      <c r="AY289" s="44">
        <f t="shared" si="66"/>
        <v>7.275957614183426E-12</v>
      </c>
      <c r="AZ289" s="35">
        <v>271</v>
      </c>
      <c r="BA289" s="39">
        <f t="shared" si="69"/>
        <v>0</v>
      </c>
      <c r="BB289" s="15">
        <f t="shared" si="71"/>
        <v>0</v>
      </c>
      <c r="BC289" s="15">
        <f t="shared" si="65"/>
        <v>0</v>
      </c>
      <c r="BD289" s="36">
        <f t="shared" si="63"/>
        <v>0</v>
      </c>
      <c r="BE289" s="15">
        <f t="shared" si="64"/>
        <v>0</v>
      </c>
      <c r="BF289" s="36">
        <f t="shared" si="68"/>
        <v>71428.57142857143</v>
      </c>
      <c r="BG289" s="36">
        <f t="shared" si="68"/>
        <v>21205.35714285743</v>
      </c>
      <c r="BH289" s="35">
        <f t="shared" si="67"/>
        <v>0</v>
      </c>
    </row>
    <row r="290" spans="12:60" ht="20.25" customHeight="1">
      <c r="L290" s="64"/>
      <c r="M290" s="50">
        <v>272</v>
      </c>
      <c r="N290" s="36">
        <f t="shared" si="72"/>
        <v>92492.55952380982</v>
      </c>
      <c r="O290" s="36">
        <f t="shared" si="73"/>
        <v>71428.57142857143</v>
      </c>
      <c r="P290" s="36">
        <f t="shared" si="74"/>
        <v>21063.98809523838</v>
      </c>
      <c r="Q290" s="48">
        <f t="shared" si="70"/>
        <v>10571428.571428716</v>
      </c>
      <c r="R290" s="37"/>
      <c r="S290" s="65"/>
      <c r="T290" s="50"/>
      <c r="U290" s="35"/>
      <c r="V290" s="36"/>
      <c r="W290" s="36"/>
      <c r="X290" s="35"/>
      <c r="Y290" s="38"/>
      <c r="AY290" s="44">
        <f t="shared" si="66"/>
        <v>3.637978807091713E-12</v>
      </c>
      <c r="AZ290" s="35">
        <v>272</v>
      </c>
      <c r="BA290" s="39">
        <f t="shared" si="69"/>
        <v>0</v>
      </c>
      <c r="BB290" s="15">
        <f t="shared" si="71"/>
        <v>0</v>
      </c>
      <c r="BC290" s="15">
        <f t="shared" si="65"/>
        <v>0</v>
      </c>
      <c r="BD290" s="36">
        <f t="shared" si="63"/>
        <v>0</v>
      </c>
      <c r="BE290" s="15">
        <f t="shared" si="64"/>
        <v>0</v>
      </c>
      <c r="BF290" s="36">
        <f t="shared" si="68"/>
        <v>71428.57142857143</v>
      </c>
      <c r="BG290" s="36">
        <f t="shared" si="68"/>
        <v>21063.98809523838</v>
      </c>
      <c r="BH290" s="35">
        <f t="shared" si="67"/>
        <v>0</v>
      </c>
    </row>
    <row r="291" spans="12:60" ht="20.25" customHeight="1">
      <c r="L291" s="64"/>
      <c r="M291" s="50">
        <v>273</v>
      </c>
      <c r="N291" s="36">
        <f t="shared" si="72"/>
        <v>92351.19047619076</v>
      </c>
      <c r="O291" s="36">
        <f t="shared" si="73"/>
        <v>71428.57142857143</v>
      </c>
      <c r="P291" s="36">
        <f t="shared" si="74"/>
        <v>20922.619047619333</v>
      </c>
      <c r="Q291" s="48">
        <f t="shared" si="70"/>
        <v>10500000.000000145</v>
      </c>
      <c r="R291" s="37"/>
      <c r="S291" s="65"/>
      <c r="T291" s="50"/>
      <c r="U291" s="35"/>
      <c r="V291" s="36"/>
      <c r="W291" s="36"/>
      <c r="X291" s="35"/>
      <c r="Y291" s="38"/>
      <c r="AY291" s="44">
        <f t="shared" si="66"/>
        <v>-3.637978807091713E-12</v>
      </c>
      <c r="AZ291" s="35">
        <v>273</v>
      </c>
      <c r="BA291" s="39">
        <f t="shared" si="69"/>
        <v>0</v>
      </c>
      <c r="BB291" s="15">
        <f t="shared" si="71"/>
        <v>0</v>
      </c>
      <c r="BC291" s="15">
        <f t="shared" si="65"/>
        <v>0</v>
      </c>
      <c r="BD291" s="36">
        <f t="shared" si="63"/>
        <v>0</v>
      </c>
      <c r="BE291" s="15">
        <f t="shared" si="64"/>
        <v>0</v>
      </c>
      <c r="BF291" s="36">
        <f t="shared" si="68"/>
        <v>71428.57142857143</v>
      </c>
      <c r="BG291" s="36">
        <f t="shared" si="68"/>
        <v>20922.619047619333</v>
      </c>
      <c r="BH291" s="35">
        <f t="shared" si="67"/>
        <v>0</v>
      </c>
    </row>
    <row r="292" spans="12:60" ht="20.25" customHeight="1">
      <c r="L292" s="64"/>
      <c r="M292" s="50">
        <v>274</v>
      </c>
      <c r="N292" s="36">
        <f t="shared" si="72"/>
        <v>92209.82142857173</v>
      </c>
      <c r="O292" s="36">
        <f t="shared" si="73"/>
        <v>71428.57142857143</v>
      </c>
      <c r="P292" s="36">
        <f t="shared" si="74"/>
        <v>20781.250000000287</v>
      </c>
      <c r="Q292" s="48">
        <f t="shared" si="70"/>
        <v>10428571.428571574</v>
      </c>
      <c r="R292" s="37"/>
      <c r="S292" s="65"/>
      <c r="T292" s="50"/>
      <c r="U292" s="35"/>
      <c r="V292" s="36"/>
      <c r="W292" s="36"/>
      <c r="X292" s="35"/>
      <c r="Y292" s="38"/>
      <c r="AY292" s="44">
        <f t="shared" si="66"/>
        <v>3.637978807091713E-12</v>
      </c>
      <c r="AZ292" s="35">
        <v>274</v>
      </c>
      <c r="BA292" s="39">
        <f t="shared" si="69"/>
        <v>0</v>
      </c>
      <c r="BB292" s="15">
        <f t="shared" si="71"/>
        <v>0</v>
      </c>
      <c r="BC292" s="15">
        <f t="shared" si="65"/>
        <v>0</v>
      </c>
      <c r="BD292" s="36">
        <f t="shared" si="63"/>
        <v>0</v>
      </c>
      <c r="BE292" s="15">
        <f t="shared" si="64"/>
        <v>0</v>
      </c>
      <c r="BF292" s="36">
        <f t="shared" si="68"/>
        <v>71428.57142857143</v>
      </c>
      <c r="BG292" s="36">
        <f t="shared" si="68"/>
        <v>20781.250000000287</v>
      </c>
      <c r="BH292" s="35">
        <f t="shared" si="67"/>
        <v>0</v>
      </c>
    </row>
    <row r="293" spans="12:60" ht="20.25" customHeight="1">
      <c r="L293" s="64"/>
      <c r="M293" s="50">
        <v>275</v>
      </c>
      <c r="N293" s="36">
        <f t="shared" si="72"/>
        <v>92068.45238095267</v>
      </c>
      <c r="O293" s="36">
        <f t="shared" si="73"/>
        <v>71428.57142857143</v>
      </c>
      <c r="P293" s="36">
        <f t="shared" si="74"/>
        <v>20639.88095238124</v>
      </c>
      <c r="Q293" s="48">
        <f t="shared" si="70"/>
        <v>10357142.857143003</v>
      </c>
      <c r="R293" s="37"/>
      <c r="S293" s="65"/>
      <c r="T293" s="50"/>
      <c r="U293" s="35"/>
      <c r="V293" s="36"/>
      <c r="W293" s="36"/>
      <c r="X293" s="35"/>
      <c r="Y293" s="38"/>
      <c r="AY293" s="44">
        <f t="shared" si="66"/>
        <v>-3.637978807091713E-12</v>
      </c>
      <c r="AZ293" s="35">
        <v>275</v>
      </c>
      <c r="BA293" s="39">
        <f t="shared" si="69"/>
        <v>0</v>
      </c>
      <c r="BB293" s="15">
        <f t="shared" si="71"/>
        <v>0</v>
      </c>
      <c r="BC293" s="15">
        <f t="shared" si="65"/>
        <v>0</v>
      </c>
      <c r="BD293" s="36">
        <f t="shared" si="63"/>
        <v>0</v>
      </c>
      <c r="BE293" s="15">
        <f t="shared" si="64"/>
        <v>0</v>
      </c>
      <c r="BF293" s="36">
        <f t="shared" si="68"/>
        <v>71428.57142857143</v>
      </c>
      <c r="BG293" s="36">
        <f t="shared" si="68"/>
        <v>20639.88095238124</v>
      </c>
      <c r="BH293" s="35">
        <f t="shared" si="67"/>
        <v>0</v>
      </c>
    </row>
    <row r="294" spans="12:60" ht="20.25" customHeight="1">
      <c r="L294" s="64"/>
      <c r="M294" s="50">
        <v>276</v>
      </c>
      <c r="N294" s="36">
        <f t="shared" si="72"/>
        <v>91927.08333333363</v>
      </c>
      <c r="O294" s="36">
        <f t="shared" si="73"/>
        <v>71428.57142857143</v>
      </c>
      <c r="P294" s="36">
        <f t="shared" si="74"/>
        <v>20498.511904762196</v>
      </c>
      <c r="Q294" s="48">
        <f t="shared" si="70"/>
        <v>10285714.285714433</v>
      </c>
      <c r="R294" s="37"/>
      <c r="S294" s="65"/>
      <c r="T294" s="50">
        <v>46</v>
      </c>
      <c r="U294" s="9">
        <f>V294+W294</f>
        <v>0</v>
      </c>
      <c r="V294" s="36">
        <f>IF(T294&gt;$G$8*2,0,$P$9/$G$8/2)</f>
        <v>0</v>
      </c>
      <c r="W294" s="36">
        <f>X288*$G$9/2</f>
        <v>0</v>
      </c>
      <c r="X294" s="48">
        <f>IF(X288-V294&lt;0,0,X288-V294)</f>
        <v>0</v>
      </c>
      <c r="Y294" s="37"/>
      <c r="AY294" s="44">
        <f t="shared" si="66"/>
        <v>3.637978807091713E-12</v>
      </c>
      <c r="AZ294" s="35">
        <v>276</v>
      </c>
      <c r="BA294" s="39">
        <f t="shared" si="69"/>
        <v>0</v>
      </c>
      <c r="BB294" s="15">
        <f t="shared" si="71"/>
        <v>0</v>
      </c>
      <c r="BC294" s="15">
        <f t="shared" si="65"/>
        <v>0</v>
      </c>
      <c r="BD294" s="36">
        <f t="shared" si="63"/>
        <v>0</v>
      </c>
      <c r="BE294" s="15">
        <f t="shared" si="64"/>
        <v>0</v>
      </c>
      <c r="BF294" s="36">
        <f t="shared" si="68"/>
        <v>71428.57142857143</v>
      </c>
      <c r="BG294" s="36">
        <f t="shared" si="68"/>
        <v>20498.511904762196</v>
      </c>
      <c r="BH294" s="35">
        <f t="shared" si="67"/>
        <v>0</v>
      </c>
    </row>
    <row r="295" spans="12:60" ht="20.25" customHeight="1">
      <c r="L295" s="67" t="s">
        <v>60</v>
      </c>
      <c r="M295" s="50">
        <v>277</v>
      </c>
      <c r="N295" s="36">
        <f t="shared" si="72"/>
        <v>91785.71428571458</v>
      </c>
      <c r="O295" s="36">
        <f t="shared" si="73"/>
        <v>71428.57142857143</v>
      </c>
      <c r="P295" s="36">
        <f t="shared" si="74"/>
        <v>20357.14285714315</v>
      </c>
      <c r="Q295" s="48">
        <f t="shared" si="70"/>
        <v>10214285.714285862</v>
      </c>
      <c r="R295" s="37"/>
      <c r="S295" s="68" t="s">
        <v>60</v>
      </c>
      <c r="T295" s="50"/>
      <c r="U295" s="35"/>
      <c r="V295" s="36"/>
      <c r="W295" s="36"/>
      <c r="X295" s="35"/>
      <c r="Y295" s="38"/>
      <c r="AY295" s="44">
        <f t="shared" si="66"/>
        <v>-3.637978807091713E-12</v>
      </c>
      <c r="AZ295" s="35">
        <v>277</v>
      </c>
      <c r="BA295" s="39">
        <f t="shared" si="69"/>
        <v>0</v>
      </c>
      <c r="BB295" s="15">
        <f t="shared" si="71"/>
        <v>0</v>
      </c>
      <c r="BC295" s="15">
        <f t="shared" si="65"/>
        <v>0</v>
      </c>
      <c r="BD295" s="36">
        <f t="shared" si="63"/>
        <v>0</v>
      </c>
      <c r="BE295" s="15">
        <f t="shared" si="64"/>
        <v>0</v>
      </c>
      <c r="BF295" s="36">
        <f t="shared" si="68"/>
        <v>71428.57142857143</v>
      </c>
      <c r="BG295" s="36">
        <f t="shared" si="68"/>
        <v>20357.14285714315</v>
      </c>
      <c r="BH295" s="35">
        <f t="shared" si="67"/>
        <v>0</v>
      </c>
    </row>
    <row r="296" spans="12:60" ht="20.25" customHeight="1">
      <c r="L296" s="67"/>
      <c r="M296" s="50">
        <v>278</v>
      </c>
      <c r="N296" s="36">
        <f t="shared" si="72"/>
        <v>91644.34523809554</v>
      </c>
      <c r="O296" s="36">
        <f t="shared" si="73"/>
        <v>71428.57142857143</v>
      </c>
      <c r="P296" s="36">
        <f t="shared" si="74"/>
        <v>20215.773809524104</v>
      </c>
      <c r="Q296" s="48">
        <f t="shared" si="70"/>
        <v>10142857.14285729</v>
      </c>
      <c r="R296" s="37"/>
      <c r="S296" s="68"/>
      <c r="T296" s="50"/>
      <c r="U296" s="35"/>
      <c r="V296" s="36"/>
      <c r="W296" s="36"/>
      <c r="X296" s="35"/>
      <c r="Y296" s="38"/>
      <c r="AY296" s="44">
        <f t="shared" si="66"/>
        <v>3.637978807091713E-12</v>
      </c>
      <c r="AZ296" s="35">
        <v>278</v>
      </c>
      <c r="BA296" s="39">
        <f t="shared" si="69"/>
        <v>0</v>
      </c>
      <c r="BB296" s="15">
        <f t="shared" si="71"/>
        <v>0</v>
      </c>
      <c r="BC296" s="15">
        <f t="shared" si="65"/>
        <v>0</v>
      </c>
      <c r="BD296" s="36">
        <f t="shared" si="63"/>
        <v>0</v>
      </c>
      <c r="BE296" s="15">
        <f t="shared" si="64"/>
        <v>0</v>
      </c>
      <c r="BF296" s="36">
        <f t="shared" si="68"/>
        <v>71428.57142857143</v>
      </c>
      <c r="BG296" s="36">
        <f t="shared" si="68"/>
        <v>20215.773809524104</v>
      </c>
      <c r="BH296" s="35">
        <f t="shared" si="67"/>
        <v>0</v>
      </c>
    </row>
    <row r="297" spans="12:60" ht="20.25" customHeight="1">
      <c r="L297" s="67"/>
      <c r="M297" s="50">
        <v>279</v>
      </c>
      <c r="N297" s="36">
        <f t="shared" si="72"/>
        <v>91502.97619047649</v>
      </c>
      <c r="O297" s="36">
        <f t="shared" si="73"/>
        <v>71428.57142857143</v>
      </c>
      <c r="P297" s="36">
        <f t="shared" si="74"/>
        <v>20074.404761905054</v>
      </c>
      <c r="Q297" s="48">
        <f t="shared" si="70"/>
        <v>10071428.57142872</v>
      </c>
      <c r="R297" s="37"/>
      <c r="S297" s="68"/>
      <c r="T297" s="50"/>
      <c r="U297" s="35"/>
      <c r="V297" s="36"/>
      <c r="W297" s="36"/>
      <c r="X297" s="35"/>
      <c r="Y297" s="38"/>
      <c r="AY297" s="44">
        <f t="shared" si="66"/>
        <v>0</v>
      </c>
      <c r="AZ297" s="35">
        <v>279</v>
      </c>
      <c r="BA297" s="39">
        <f t="shared" si="69"/>
        <v>0</v>
      </c>
      <c r="BB297" s="15">
        <f t="shared" si="71"/>
        <v>0</v>
      </c>
      <c r="BC297" s="15">
        <f t="shared" si="65"/>
        <v>0</v>
      </c>
      <c r="BD297" s="36">
        <f t="shared" si="63"/>
        <v>0</v>
      </c>
      <c r="BE297" s="15">
        <f t="shared" si="64"/>
        <v>0</v>
      </c>
      <c r="BF297" s="36">
        <f t="shared" si="68"/>
        <v>71428.57142857143</v>
      </c>
      <c r="BG297" s="36">
        <f t="shared" si="68"/>
        <v>20074.404761905054</v>
      </c>
      <c r="BH297" s="35">
        <f t="shared" si="67"/>
        <v>0</v>
      </c>
    </row>
    <row r="298" spans="12:60" ht="20.25" customHeight="1">
      <c r="L298" s="67"/>
      <c r="M298" s="50">
        <v>280</v>
      </c>
      <c r="N298" s="36">
        <f t="shared" si="72"/>
        <v>91361.60714285745</v>
      </c>
      <c r="O298" s="36">
        <f t="shared" si="73"/>
        <v>71428.57142857143</v>
      </c>
      <c r="P298" s="36">
        <f t="shared" si="74"/>
        <v>19933.03571428601</v>
      </c>
      <c r="Q298" s="48">
        <f t="shared" si="70"/>
        <v>10000000.000000149</v>
      </c>
      <c r="R298" s="37"/>
      <c r="S298" s="68"/>
      <c r="T298" s="50"/>
      <c r="U298" s="35"/>
      <c r="V298" s="36"/>
      <c r="W298" s="36"/>
      <c r="X298" s="35"/>
      <c r="Y298" s="38"/>
      <c r="AY298" s="44">
        <f t="shared" si="66"/>
        <v>7.275957614183426E-12</v>
      </c>
      <c r="AZ298" s="35">
        <v>280</v>
      </c>
      <c r="BA298" s="39">
        <f t="shared" si="69"/>
        <v>0</v>
      </c>
      <c r="BB298" s="15">
        <f t="shared" si="71"/>
        <v>0</v>
      </c>
      <c r="BC298" s="15">
        <f t="shared" si="65"/>
        <v>0</v>
      </c>
      <c r="BD298" s="36">
        <f t="shared" si="63"/>
        <v>0</v>
      </c>
      <c r="BE298" s="15">
        <f t="shared" si="64"/>
        <v>0</v>
      </c>
      <c r="BF298" s="36">
        <f t="shared" si="68"/>
        <v>71428.57142857143</v>
      </c>
      <c r="BG298" s="36">
        <f t="shared" si="68"/>
        <v>19933.03571428601</v>
      </c>
      <c r="BH298" s="35">
        <f t="shared" si="67"/>
        <v>0</v>
      </c>
    </row>
    <row r="299" spans="12:60" ht="20.25" customHeight="1">
      <c r="L299" s="67"/>
      <c r="M299" s="50">
        <v>281</v>
      </c>
      <c r="N299" s="36">
        <f t="shared" si="72"/>
        <v>91220.2380952384</v>
      </c>
      <c r="O299" s="36">
        <f t="shared" si="73"/>
        <v>71428.57142857143</v>
      </c>
      <c r="P299" s="36">
        <f t="shared" si="74"/>
        <v>19791.666666666963</v>
      </c>
      <c r="Q299" s="48">
        <f t="shared" si="70"/>
        <v>9928571.428571578</v>
      </c>
      <c r="R299" s="37"/>
      <c r="S299" s="68"/>
      <c r="T299" s="50"/>
      <c r="U299" s="35"/>
      <c r="V299" s="36"/>
      <c r="W299" s="36"/>
      <c r="X299" s="35"/>
      <c r="Y299" s="38"/>
      <c r="AY299" s="44">
        <f t="shared" si="66"/>
        <v>0</v>
      </c>
      <c r="AZ299" s="35">
        <v>281</v>
      </c>
      <c r="BA299" s="39">
        <f t="shared" si="69"/>
        <v>0</v>
      </c>
      <c r="BB299" s="15">
        <f t="shared" si="71"/>
        <v>0</v>
      </c>
      <c r="BC299" s="15">
        <f t="shared" si="65"/>
        <v>0</v>
      </c>
      <c r="BD299" s="36">
        <f t="shared" si="63"/>
        <v>0</v>
      </c>
      <c r="BE299" s="15">
        <f t="shared" si="64"/>
        <v>0</v>
      </c>
      <c r="BF299" s="36">
        <f t="shared" si="68"/>
        <v>71428.57142857143</v>
      </c>
      <c r="BG299" s="36">
        <f t="shared" si="68"/>
        <v>19791.666666666963</v>
      </c>
      <c r="BH299" s="35">
        <f t="shared" si="67"/>
        <v>0</v>
      </c>
    </row>
    <row r="300" spans="12:60" ht="20.25" customHeight="1">
      <c r="L300" s="67"/>
      <c r="M300" s="50">
        <v>282</v>
      </c>
      <c r="N300" s="36">
        <f t="shared" si="72"/>
        <v>91078.86904761934</v>
      </c>
      <c r="O300" s="36">
        <f t="shared" si="73"/>
        <v>71428.57142857143</v>
      </c>
      <c r="P300" s="36">
        <f t="shared" si="74"/>
        <v>19650.297619047913</v>
      </c>
      <c r="Q300" s="48">
        <f t="shared" si="70"/>
        <v>9857142.857143007</v>
      </c>
      <c r="R300" s="37"/>
      <c r="S300" s="68"/>
      <c r="T300" s="50">
        <v>47</v>
      </c>
      <c r="U300" s="9">
        <f>V300+W300</f>
        <v>0</v>
      </c>
      <c r="V300" s="36">
        <f>IF(T300&gt;$G$8*2,0,$P$9/$G$8/2)</f>
        <v>0</v>
      </c>
      <c r="W300" s="36">
        <f>X294*$G$9/2</f>
        <v>0</v>
      </c>
      <c r="X300" s="48">
        <f>IF(X294-V300&lt;0,0,X294-V300)</f>
        <v>0</v>
      </c>
      <c r="Y300" s="37"/>
      <c r="AY300" s="44">
        <f t="shared" si="66"/>
        <v>-3.637978807091713E-12</v>
      </c>
      <c r="AZ300" s="35">
        <v>282</v>
      </c>
      <c r="BA300" s="39">
        <f t="shared" si="69"/>
        <v>0</v>
      </c>
      <c r="BB300" s="15">
        <f t="shared" si="71"/>
        <v>0</v>
      </c>
      <c r="BC300" s="15">
        <f t="shared" si="65"/>
        <v>0</v>
      </c>
      <c r="BD300" s="36">
        <f t="shared" si="63"/>
        <v>0</v>
      </c>
      <c r="BE300" s="15">
        <f t="shared" si="64"/>
        <v>0</v>
      </c>
      <c r="BF300" s="36">
        <f t="shared" si="68"/>
        <v>71428.57142857143</v>
      </c>
      <c r="BG300" s="36">
        <f t="shared" si="68"/>
        <v>19650.297619047913</v>
      </c>
      <c r="BH300" s="35">
        <f t="shared" si="67"/>
        <v>0</v>
      </c>
    </row>
    <row r="301" spans="12:60" ht="20.25" customHeight="1">
      <c r="L301" s="67"/>
      <c r="M301" s="50">
        <v>283</v>
      </c>
      <c r="N301" s="36">
        <f t="shared" si="72"/>
        <v>90937.5000000003</v>
      </c>
      <c r="O301" s="36">
        <f t="shared" si="73"/>
        <v>71428.57142857143</v>
      </c>
      <c r="P301" s="36">
        <f t="shared" si="74"/>
        <v>19508.928571428867</v>
      </c>
      <c r="Q301" s="48">
        <f t="shared" si="70"/>
        <v>9785714.285714436</v>
      </c>
      <c r="R301" s="37"/>
      <c r="S301" s="68"/>
      <c r="T301" s="50"/>
      <c r="U301" s="35"/>
      <c r="V301" s="36"/>
      <c r="W301" s="36"/>
      <c r="X301" s="35"/>
      <c r="Y301" s="38"/>
      <c r="AY301" s="44">
        <f t="shared" si="66"/>
        <v>3.637978807091713E-12</v>
      </c>
      <c r="AZ301" s="35">
        <v>283</v>
      </c>
      <c r="BA301" s="39">
        <f t="shared" si="69"/>
        <v>0</v>
      </c>
      <c r="BB301" s="15">
        <f t="shared" si="71"/>
        <v>0</v>
      </c>
      <c r="BC301" s="15">
        <f t="shared" si="65"/>
        <v>0</v>
      </c>
      <c r="BD301" s="36">
        <f t="shared" si="63"/>
        <v>0</v>
      </c>
      <c r="BE301" s="15">
        <f t="shared" si="64"/>
        <v>0</v>
      </c>
      <c r="BF301" s="36">
        <f t="shared" si="68"/>
        <v>71428.57142857143</v>
      </c>
      <c r="BG301" s="36">
        <f t="shared" si="68"/>
        <v>19508.928571428867</v>
      </c>
      <c r="BH301" s="35">
        <f t="shared" si="67"/>
        <v>0</v>
      </c>
    </row>
    <row r="302" spans="12:60" ht="20.25" customHeight="1">
      <c r="L302" s="67"/>
      <c r="M302" s="50">
        <v>284</v>
      </c>
      <c r="N302" s="36">
        <f t="shared" si="72"/>
        <v>90796.13095238125</v>
      </c>
      <c r="O302" s="36">
        <f t="shared" si="73"/>
        <v>71428.57142857143</v>
      </c>
      <c r="P302" s="36">
        <f t="shared" si="74"/>
        <v>19367.55952380982</v>
      </c>
      <c r="Q302" s="48">
        <f t="shared" si="70"/>
        <v>9714285.714285865</v>
      </c>
      <c r="R302" s="37"/>
      <c r="S302" s="68"/>
      <c r="T302" s="50"/>
      <c r="U302" s="35"/>
      <c r="V302" s="36"/>
      <c r="W302" s="36"/>
      <c r="X302" s="35"/>
      <c r="Y302" s="38"/>
      <c r="AY302" s="44">
        <f t="shared" si="66"/>
        <v>-3.637978807091713E-12</v>
      </c>
      <c r="AZ302" s="35">
        <v>284</v>
      </c>
      <c r="BA302" s="39">
        <f t="shared" si="69"/>
        <v>0</v>
      </c>
      <c r="BB302" s="15">
        <f t="shared" si="71"/>
        <v>0</v>
      </c>
      <c r="BC302" s="15">
        <f t="shared" si="65"/>
        <v>0</v>
      </c>
      <c r="BD302" s="36">
        <f t="shared" si="63"/>
        <v>0</v>
      </c>
      <c r="BE302" s="15">
        <f t="shared" si="64"/>
        <v>0</v>
      </c>
      <c r="BF302" s="36">
        <f t="shared" si="68"/>
        <v>71428.57142857143</v>
      </c>
      <c r="BG302" s="36">
        <f t="shared" si="68"/>
        <v>19367.55952380982</v>
      </c>
      <c r="BH302" s="35">
        <f t="shared" si="67"/>
        <v>0</v>
      </c>
    </row>
    <row r="303" spans="12:60" ht="20.25" customHeight="1">
      <c r="L303" s="67"/>
      <c r="M303" s="50">
        <v>285</v>
      </c>
      <c r="N303" s="36">
        <f t="shared" si="72"/>
        <v>90654.76190476221</v>
      </c>
      <c r="O303" s="36">
        <f t="shared" si="73"/>
        <v>71428.57142857143</v>
      </c>
      <c r="P303" s="36">
        <f t="shared" si="74"/>
        <v>19226.190476190775</v>
      </c>
      <c r="Q303" s="48">
        <f t="shared" si="70"/>
        <v>9642857.142857295</v>
      </c>
      <c r="R303" s="37"/>
      <c r="S303" s="68"/>
      <c r="T303" s="50"/>
      <c r="U303" s="35"/>
      <c r="V303" s="36"/>
      <c r="W303" s="36"/>
      <c r="X303" s="35"/>
      <c r="Y303" s="38"/>
      <c r="AY303" s="44">
        <f t="shared" si="66"/>
        <v>3.637978807091713E-12</v>
      </c>
      <c r="AZ303" s="35">
        <v>285</v>
      </c>
      <c r="BA303" s="39">
        <f t="shared" si="69"/>
        <v>0</v>
      </c>
      <c r="BB303" s="15">
        <f t="shared" si="71"/>
        <v>0</v>
      </c>
      <c r="BC303" s="15">
        <f t="shared" si="65"/>
        <v>0</v>
      </c>
      <c r="BD303" s="36">
        <f t="shared" si="63"/>
        <v>0</v>
      </c>
      <c r="BE303" s="15">
        <f t="shared" si="64"/>
        <v>0</v>
      </c>
      <c r="BF303" s="36">
        <f t="shared" si="68"/>
        <v>71428.57142857143</v>
      </c>
      <c r="BG303" s="36">
        <f t="shared" si="68"/>
        <v>19226.190476190775</v>
      </c>
      <c r="BH303" s="35">
        <f t="shared" si="67"/>
        <v>0</v>
      </c>
    </row>
    <row r="304" spans="12:60" ht="20.25" customHeight="1">
      <c r="L304" s="67"/>
      <c r="M304" s="50">
        <v>286</v>
      </c>
      <c r="N304" s="36">
        <f t="shared" si="72"/>
        <v>90513.39285714316</v>
      </c>
      <c r="O304" s="36">
        <f t="shared" si="73"/>
        <v>71428.57142857143</v>
      </c>
      <c r="P304" s="36">
        <f t="shared" si="74"/>
        <v>19084.82142857173</v>
      </c>
      <c r="Q304" s="48">
        <f t="shared" si="70"/>
        <v>9571428.571428724</v>
      </c>
      <c r="R304" s="37"/>
      <c r="S304" s="68"/>
      <c r="T304" s="50"/>
      <c r="U304" s="35"/>
      <c r="V304" s="36"/>
      <c r="W304" s="36"/>
      <c r="X304" s="35"/>
      <c r="Y304" s="38"/>
      <c r="AY304" s="44">
        <f t="shared" si="66"/>
        <v>-3.637978807091713E-12</v>
      </c>
      <c r="AZ304" s="35">
        <v>286</v>
      </c>
      <c r="BA304" s="39">
        <f t="shared" si="69"/>
        <v>0</v>
      </c>
      <c r="BB304" s="15">
        <f t="shared" si="71"/>
        <v>0</v>
      </c>
      <c r="BC304" s="15">
        <f t="shared" si="65"/>
        <v>0</v>
      </c>
      <c r="BD304" s="36">
        <f t="shared" si="63"/>
        <v>0</v>
      </c>
      <c r="BE304" s="15">
        <f t="shared" si="64"/>
        <v>0</v>
      </c>
      <c r="BF304" s="36">
        <f t="shared" si="68"/>
        <v>71428.57142857143</v>
      </c>
      <c r="BG304" s="36">
        <f t="shared" si="68"/>
        <v>19084.82142857173</v>
      </c>
      <c r="BH304" s="35">
        <f t="shared" si="67"/>
        <v>0</v>
      </c>
    </row>
    <row r="305" spans="12:60" ht="20.25" customHeight="1">
      <c r="L305" s="67"/>
      <c r="M305" s="50">
        <v>287</v>
      </c>
      <c r="N305" s="36">
        <f t="shared" si="72"/>
        <v>90372.02380952412</v>
      </c>
      <c r="O305" s="36">
        <f t="shared" si="73"/>
        <v>71428.57142857143</v>
      </c>
      <c r="P305" s="36">
        <f t="shared" si="74"/>
        <v>18943.452380952684</v>
      </c>
      <c r="Q305" s="48">
        <f t="shared" si="70"/>
        <v>9500000.000000153</v>
      </c>
      <c r="R305" s="37"/>
      <c r="S305" s="68"/>
      <c r="T305" s="50"/>
      <c r="U305" s="35"/>
      <c r="V305" s="36"/>
      <c r="W305" s="36"/>
      <c r="X305" s="35"/>
      <c r="Y305" s="38"/>
      <c r="AY305" s="44">
        <f t="shared" si="66"/>
        <v>3.637978807091713E-12</v>
      </c>
      <c r="AZ305" s="35">
        <v>287</v>
      </c>
      <c r="BA305" s="39">
        <f t="shared" si="69"/>
        <v>0</v>
      </c>
      <c r="BB305" s="15">
        <f t="shared" si="71"/>
        <v>0</v>
      </c>
      <c r="BC305" s="15">
        <f t="shared" si="65"/>
        <v>0</v>
      </c>
      <c r="BD305" s="36">
        <f aca="true" t="shared" si="75" ref="BD305:BD368">BB305-BC305</f>
        <v>0</v>
      </c>
      <c r="BE305" s="15">
        <f aca="true" t="shared" si="76" ref="BE305:BE368">IF(BC305&gt;0,BG305,0)</f>
        <v>0</v>
      </c>
      <c r="BF305" s="36">
        <f t="shared" si="68"/>
        <v>71428.57142857143</v>
      </c>
      <c r="BG305" s="36">
        <f t="shared" si="68"/>
        <v>18943.452380952684</v>
      </c>
      <c r="BH305" s="35">
        <f t="shared" si="67"/>
        <v>0</v>
      </c>
    </row>
    <row r="306" spans="12:60" ht="20.25" customHeight="1">
      <c r="L306" s="67"/>
      <c r="M306" s="50">
        <v>288</v>
      </c>
      <c r="N306" s="36">
        <f t="shared" si="72"/>
        <v>90230.65476190507</v>
      </c>
      <c r="O306" s="36">
        <f t="shared" si="73"/>
        <v>71428.57142857143</v>
      </c>
      <c r="P306" s="36">
        <f t="shared" si="74"/>
        <v>18802.083333333638</v>
      </c>
      <c r="Q306" s="48">
        <f t="shared" si="70"/>
        <v>9428571.428571582</v>
      </c>
      <c r="R306" s="37"/>
      <c r="S306" s="68"/>
      <c r="T306" s="50">
        <v>48</v>
      </c>
      <c r="U306" s="9">
        <f>V306+W306</f>
        <v>0</v>
      </c>
      <c r="V306" s="36">
        <f>IF(T306&gt;$G$8*2,0,$P$9/$G$8/2)</f>
        <v>0</v>
      </c>
      <c r="W306" s="36">
        <f>X300*$G$9/2</f>
        <v>0</v>
      </c>
      <c r="X306" s="48">
        <f>IF(X300-V306&lt;0,0,X300-V306)</f>
        <v>0</v>
      </c>
      <c r="Y306" s="37"/>
      <c r="AY306" s="44">
        <f t="shared" si="66"/>
        <v>-3.637978807091713E-12</v>
      </c>
      <c r="AZ306" s="35">
        <v>288</v>
      </c>
      <c r="BA306" s="39">
        <f t="shared" si="69"/>
        <v>0</v>
      </c>
      <c r="BB306" s="15">
        <f t="shared" si="71"/>
        <v>0</v>
      </c>
      <c r="BC306" s="15">
        <f aca="true" t="shared" si="77" ref="BC306:BC369">IF(BA306=1,BF306,IF(BB306&gt;0,BF306,0))</f>
        <v>0</v>
      </c>
      <c r="BD306" s="36">
        <f t="shared" si="75"/>
        <v>0</v>
      </c>
      <c r="BE306" s="15">
        <f t="shared" si="76"/>
        <v>0</v>
      </c>
      <c r="BF306" s="36">
        <f t="shared" si="68"/>
        <v>71428.57142857143</v>
      </c>
      <c r="BG306" s="36">
        <f t="shared" si="68"/>
        <v>18802.083333333638</v>
      </c>
      <c r="BH306" s="35">
        <f t="shared" si="67"/>
        <v>0</v>
      </c>
    </row>
    <row r="307" spans="12:60" ht="20.25" customHeight="1">
      <c r="L307" s="64" t="s">
        <v>61</v>
      </c>
      <c r="M307" s="50">
        <v>289</v>
      </c>
      <c r="N307" s="36">
        <f t="shared" si="72"/>
        <v>90089.28571428603</v>
      </c>
      <c r="O307" s="36">
        <f t="shared" si="73"/>
        <v>71428.57142857143</v>
      </c>
      <c r="P307" s="36">
        <f t="shared" si="74"/>
        <v>18660.71428571459</v>
      </c>
      <c r="Q307" s="48">
        <f t="shared" si="70"/>
        <v>9357142.857143011</v>
      </c>
      <c r="R307" s="37"/>
      <c r="S307" s="65" t="s">
        <v>61</v>
      </c>
      <c r="T307" s="50"/>
      <c r="U307" s="35"/>
      <c r="V307" s="36"/>
      <c r="W307" s="36"/>
      <c r="X307" s="35"/>
      <c r="Y307" s="38"/>
      <c r="AY307" s="44">
        <f t="shared" si="66"/>
        <v>7.275957614183426E-12</v>
      </c>
      <c r="AZ307" s="35">
        <v>289</v>
      </c>
      <c r="BA307" s="39">
        <f t="shared" si="69"/>
        <v>0</v>
      </c>
      <c r="BB307" s="15">
        <f t="shared" si="71"/>
        <v>0</v>
      </c>
      <c r="BC307" s="15">
        <f t="shared" si="77"/>
        <v>0</v>
      </c>
      <c r="BD307" s="36">
        <f t="shared" si="75"/>
        <v>0</v>
      </c>
      <c r="BE307" s="15">
        <f t="shared" si="76"/>
        <v>0</v>
      </c>
      <c r="BF307" s="36">
        <f t="shared" si="68"/>
        <v>71428.57142857143</v>
      </c>
      <c r="BG307" s="36">
        <f t="shared" si="68"/>
        <v>18660.71428571459</v>
      </c>
      <c r="BH307" s="35">
        <f t="shared" si="67"/>
        <v>0</v>
      </c>
    </row>
    <row r="308" spans="12:60" ht="20.25" customHeight="1">
      <c r="L308" s="64"/>
      <c r="M308" s="50">
        <v>290</v>
      </c>
      <c r="N308" s="36">
        <f t="shared" si="72"/>
        <v>89947.91666666698</v>
      </c>
      <c r="O308" s="36">
        <f t="shared" si="73"/>
        <v>71428.57142857143</v>
      </c>
      <c r="P308" s="36">
        <f t="shared" si="74"/>
        <v>18519.345238095542</v>
      </c>
      <c r="Q308" s="48">
        <f t="shared" si="70"/>
        <v>9285714.28571444</v>
      </c>
      <c r="R308" s="37"/>
      <c r="S308" s="65"/>
      <c r="T308" s="50"/>
      <c r="U308" s="35"/>
      <c r="V308" s="36"/>
      <c r="W308" s="36"/>
      <c r="X308" s="35"/>
      <c r="Y308" s="38"/>
      <c r="AY308" s="44">
        <f t="shared" si="66"/>
        <v>0</v>
      </c>
      <c r="AZ308" s="35">
        <v>290</v>
      </c>
      <c r="BA308" s="39">
        <f t="shared" si="69"/>
        <v>0</v>
      </c>
      <c r="BB308" s="15">
        <f t="shared" si="71"/>
        <v>0</v>
      </c>
      <c r="BC308" s="15">
        <f t="shared" si="77"/>
        <v>0</v>
      </c>
      <c r="BD308" s="36">
        <f t="shared" si="75"/>
        <v>0</v>
      </c>
      <c r="BE308" s="15">
        <f t="shared" si="76"/>
        <v>0</v>
      </c>
      <c r="BF308" s="36">
        <f t="shared" si="68"/>
        <v>71428.57142857143</v>
      </c>
      <c r="BG308" s="36">
        <f t="shared" si="68"/>
        <v>18519.345238095542</v>
      </c>
      <c r="BH308" s="35">
        <f t="shared" si="67"/>
        <v>0</v>
      </c>
    </row>
    <row r="309" spans="12:60" ht="20.25" customHeight="1">
      <c r="L309" s="64"/>
      <c r="M309" s="50">
        <v>291</v>
      </c>
      <c r="N309" s="36">
        <f t="shared" si="72"/>
        <v>89806.54761904792</v>
      </c>
      <c r="O309" s="36">
        <f t="shared" si="73"/>
        <v>71428.57142857143</v>
      </c>
      <c r="P309" s="36">
        <f t="shared" si="74"/>
        <v>18377.976190476496</v>
      </c>
      <c r="Q309" s="48">
        <f t="shared" si="70"/>
        <v>9214285.71428587</v>
      </c>
      <c r="R309" s="37"/>
      <c r="S309" s="65"/>
      <c r="T309" s="50"/>
      <c r="U309" s="35"/>
      <c r="V309" s="36"/>
      <c r="W309" s="36"/>
      <c r="X309" s="35"/>
      <c r="Y309" s="38"/>
      <c r="AY309" s="44">
        <f t="shared" si="66"/>
        <v>-7.275957614183426E-12</v>
      </c>
      <c r="AZ309" s="35">
        <v>291</v>
      </c>
      <c r="BA309" s="39">
        <f t="shared" si="69"/>
        <v>0</v>
      </c>
      <c r="BB309" s="15">
        <f t="shared" si="71"/>
        <v>0</v>
      </c>
      <c r="BC309" s="15">
        <f t="shared" si="77"/>
        <v>0</v>
      </c>
      <c r="BD309" s="36">
        <f t="shared" si="75"/>
        <v>0</v>
      </c>
      <c r="BE309" s="15">
        <f t="shared" si="76"/>
        <v>0</v>
      </c>
      <c r="BF309" s="36">
        <f t="shared" si="68"/>
        <v>71428.57142857143</v>
      </c>
      <c r="BG309" s="36">
        <f t="shared" si="68"/>
        <v>18377.976190476496</v>
      </c>
      <c r="BH309" s="35">
        <f t="shared" si="67"/>
        <v>0</v>
      </c>
    </row>
    <row r="310" spans="12:60" ht="20.25" customHeight="1">
      <c r="L310" s="64"/>
      <c r="M310" s="50">
        <v>292</v>
      </c>
      <c r="N310" s="36">
        <f t="shared" si="72"/>
        <v>89665.17857142889</v>
      </c>
      <c r="O310" s="36">
        <f t="shared" si="73"/>
        <v>71428.57142857143</v>
      </c>
      <c r="P310" s="36">
        <f t="shared" si="74"/>
        <v>18236.60714285745</v>
      </c>
      <c r="Q310" s="48">
        <f t="shared" si="70"/>
        <v>9142857.142857298</v>
      </c>
      <c r="R310" s="37"/>
      <c r="S310" s="65"/>
      <c r="T310" s="50"/>
      <c r="U310" s="35"/>
      <c r="V310" s="36"/>
      <c r="W310" s="36"/>
      <c r="X310" s="35"/>
      <c r="Y310" s="38"/>
      <c r="AY310" s="44">
        <f t="shared" si="66"/>
        <v>0</v>
      </c>
      <c r="AZ310" s="35">
        <v>292</v>
      </c>
      <c r="BA310" s="39">
        <f t="shared" si="69"/>
        <v>0</v>
      </c>
      <c r="BB310" s="15">
        <f t="shared" si="71"/>
        <v>0</v>
      </c>
      <c r="BC310" s="15">
        <f t="shared" si="77"/>
        <v>0</v>
      </c>
      <c r="BD310" s="36">
        <f t="shared" si="75"/>
        <v>0</v>
      </c>
      <c r="BE310" s="15">
        <f t="shared" si="76"/>
        <v>0</v>
      </c>
      <c r="BF310" s="36">
        <f t="shared" si="68"/>
        <v>71428.57142857143</v>
      </c>
      <c r="BG310" s="36">
        <f t="shared" si="68"/>
        <v>18236.60714285745</v>
      </c>
      <c r="BH310" s="35">
        <f t="shared" si="67"/>
        <v>0</v>
      </c>
    </row>
    <row r="311" spans="12:60" ht="20.25" customHeight="1">
      <c r="L311" s="64"/>
      <c r="M311" s="50">
        <v>293</v>
      </c>
      <c r="N311" s="36">
        <f t="shared" si="72"/>
        <v>89523.80952380983</v>
      </c>
      <c r="O311" s="36">
        <f t="shared" si="73"/>
        <v>71428.57142857143</v>
      </c>
      <c r="P311" s="36">
        <f t="shared" si="74"/>
        <v>18095.2380952384</v>
      </c>
      <c r="Q311" s="48">
        <f aca="true" t="shared" si="78" ref="Q311:Q316">IF(Q310-O311&lt;0,0,Q310-O311)</f>
        <v>9071428.571428727</v>
      </c>
      <c r="R311" s="37"/>
      <c r="S311" s="65"/>
      <c r="T311" s="50"/>
      <c r="U311" s="35"/>
      <c r="V311" s="36"/>
      <c r="W311" s="36"/>
      <c r="X311" s="35"/>
      <c r="Y311" s="38"/>
      <c r="AY311" s="44">
        <f t="shared" si="66"/>
        <v>-3.637978807091713E-12</v>
      </c>
      <c r="AZ311" s="35">
        <v>293</v>
      </c>
      <c r="BA311" s="39">
        <f t="shared" si="69"/>
        <v>0</v>
      </c>
      <c r="BB311" s="15">
        <f t="shared" si="71"/>
        <v>0</v>
      </c>
      <c r="BC311" s="15">
        <f t="shared" si="77"/>
        <v>0</v>
      </c>
      <c r="BD311" s="36">
        <f t="shared" si="75"/>
        <v>0</v>
      </c>
      <c r="BE311" s="15">
        <f t="shared" si="76"/>
        <v>0</v>
      </c>
      <c r="BF311" s="36">
        <f t="shared" si="68"/>
        <v>71428.57142857143</v>
      </c>
      <c r="BG311" s="36">
        <f t="shared" si="68"/>
        <v>18095.2380952384</v>
      </c>
      <c r="BH311" s="35">
        <f t="shared" si="67"/>
        <v>0</v>
      </c>
    </row>
    <row r="312" spans="12:60" ht="20.25" customHeight="1">
      <c r="L312" s="64"/>
      <c r="M312" s="50">
        <v>294</v>
      </c>
      <c r="N312" s="36">
        <f t="shared" si="72"/>
        <v>89382.4404761908</v>
      </c>
      <c r="O312" s="36">
        <f t="shared" si="73"/>
        <v>71428.57142857143</v>
      </c>
      <c r="P312" s="36">
        <f t="shared" si="74"/>
        <v>17953.869047619355</v>
      </c>
      <c r="Q312" s="48">
        <f t="shared" si="78"/>
        <v>9000000.000000156</v>
      </c>
      <c r="R312" s="37"/>
      <c r="S312" s="65"/>
      <c r="T312" s="50">
        <v>49</v>
      </c>
      <c r="U312" s="9">
        <f>V312+W312</f>
        <v>0</v>
      </c>
      <c r="V312" s="36">
        <f>IF(T312&gt;$G$8*2,0,$P$9/$G$8/2)</f>
        <v>0</v>
      </c>
      <c r="W312" s="36">
        <f>X306*$G$9/2</f>
        <v>0</v>
      </c>
      <c r="X312" s="48">
        <f>IF(X306-V312&lt;0,0,X306-V312)</f>
        <v>0</v>
      </c>
      <c r="Y312" s="37"/>
      <c r="AY312" s="44">
        <f t="shared" si="66"/>
        <v>3.637978807091713E-12</v>
      </c>
      <c r="AZ312" s="35">
        <v>294</v>
      </c>
      <c r="BA312" s="39">
        <f t="shared" si="69"/>
        <v>0</v>
      </c>
      <c r="BB312" s="15">
        <f t="shared" si="71"/>
        <v>0</v>
      </c>
      <c r="BC312" s="15">
        <f t="shared" si="77"/>
        <v>0</v>
      </c>
      <c r="BD312" s="36">
        <f t="shared" si="75"/>
        <v>0</v>
      </c>
      <c r="BE312" s="15">
        <f t="shared" si="76"/>
        <v>0</v>
      </c>
      <c r="BF312" s="36">
        <f t="shared" si="68"/>
        <v>71428.57142857143</v>
      </c>
      <c r="BG312" s="36">
        <f t="shared" si="68"/>
        <v>17953.869047619355</v>
      </c>
      <c r="BH312" s="35">
        <f t="shared" si="67"/>
        <v>0</v>
      </c>
    </row>
    <row r="313" spans="12:60" ht="20.25" customHeight="1">
      <c r="L313" s="64"/>
      <c r="M313" s="50">
        <v>295</v>
      </c>
      <c r="N313" s="36">
        <f t="shared" si="72"/>
        <v>89241.07142857174</v>
      </c>
      <c r="O313" s="36">
        <f t="shared" si="73"/>
        <v>71428.57142857143</v>
      </c>
      <c r="P313" s="36">
        <f t="shared" si="74"/>
        <v>17812.50000000031</v>
      </c>
      <c r="Q313" s="48">
        <f t="shared" si="78"/>
        <v>8928571.428571586</v>
      </c>
      <c r="R313" s="37"/>
      <c r="S313" s="65"/>
      <c r="T313" s="50"/>
      <c r="U313" s="35"/>
      <c r="V313" s="36"/>
      <c r="W313" s="36"/>
      <c r="X313" s="35"/>
      <c r="Y313" s="38"/>
      <c r="AY313" s="44">
        <f t="shared" si="66"/>
        <v>-3.637978807091713E-12</v>
      </c>
      <c r="AZ313" s="35">
        <v>295</v>
      </c>
      <c r="BA313" s="39">
        <f t="shared" si="69"/>
        <v>0</v>
      </c>
      <c r="BB313" s="15">
        <f t="shared" si="71"/>
        <v>0</v>
      </c>
      <c r="BC313" s="15">
        <f t="shared" si="77"/>
        <v>0</v>
      </c>
      <c r="BD313" s="36">
        <f t="shared" si="75"/>
        <v>0</v>
      </c>
      <c r="BE313" s="15">
        <f t="shared" si="76"/>
        <v>0</v>
      </c>
      <c r="BF313" s="36">
        <f t="shared" si="68"/>
        <v>71428.57142857143</v>
      </c>
      <c r="BG313" s="36">
        <f t="shared" si="68"/>
        <v>17812.50000000031</v>
      </c>
      <c r="BH313" s="35">
        <f t="shared" si="67"/>
        <v>0</v>
      </c>
    </row>
    <row r="314" spans="12:60" ht="20.25" customHeight="1">
      <c r="L314" s="64"/>
      <c r="M314" s="50">
        <v>296</v>
      </c>
      <c r="N314" s="36">
        <f t="shared" si="72"/>
        <v>89099.7023809527</v>
      </c>
      <c r="O314" s="36">
        <f t="shared" si="73"/>
        <v>71428.57142857143</v>
      </c>
      <c r="P314" s="36">
        <f t="shared" si="74"/>
        <v>17671.130952381263</v>
      </c>
      <c r="Q314" s="48">
        <f t="shared" si="78"/>
        <v>8857142.857143015</v>
      </c>
      <c r="R314" s="37"/>
      <c r="S314" s="65"/>
      <c r="T314" s="50"/>
      <c r="U314" s="35"/>
      <c r="V314" s="36"/>
      <c r="W314" s="36"/>
      <c r="X314" s="35"/>
      <c r="Y314" s="38"/>
      <c r="AY314" s="44">
        <f t="shared" si="66"/>
        <v>3.637978807091713E-12</v>
      </c>
      <c r="AZ314" s="35">
        <v>296</v>
      </c>
      <c r="BA314" s="39">
        <f t="shared" si="69"/>
        <v>0</v>
      </c>
      <c r="BB314" s="15">
        <f t="shared" si="71"/>
        <v>0</v>
      </c>
      <c r="BC314" s="15">
        <f t="shared" si="77"/>
        <v>0</v>
      </c>
      <c r="BD314" s="36">
        <f t="shared" si="75"/>
        <v>0</v>
      </c>
      <c r="BE314" s="15">
        <f t="shared" si="76"/>
        <v>0</v>
      </c>
      <c r="BF314" s="36">
        <f t="shared" si="68"/>
        <v>71428.57142857143</v>
      </c>
      <c r="BG314" s="36">
        <f t="shared" si="68"/>
        <v>17671.130952381263</v>
      </c>
      <c r="BH314" s="35">
        <f t="shared" si="67"/>
        <v>0</v>
      </c>
    </row>
    <row r="315" spans="12:60" ht="20.25" customHeight="1">
      <c r="L315" s="64"/>
      <c r="M315" s="50">
        <v>297</v>
      </c>
      <c r="N315" s="36">
        <f t="shared" si="72"/>
        <v>88958.33333333365</v>
      </c>
      <c r="O315" s="36">
        <f t="shared" si="73"/>
        <v>71428.57142857143</v>
      </c>
      <c r="P315" s="36">
        <f t="shared" si="74"/>
        <v>17529.761904762217</v>
      </c>
      <c r="Q315" s="48">
        <f t="shared" si="78"/>
        <v>8785714.285714444</v>
      </c>
      <c r="R315" s="37"/>
      <c r="S315" s="65"/>
      <c r="T315" s="50"/>
      <c r="U315" s="35"/>
      <c r="V315" s="36"/>
      <c r="W315" s="36"/>
      <c r="X315" s="35"/>
      <c r="Y315" s="38"/>
      <c r="AY315" s="44">
        <f t="shared" si="66"/>
        <v>-3.637978807091713E-12</v>
      </c>
      <c r="AZ315" s="35">
        <v>297</v>
      </c>
      <c r="BA315" s="39">
        <f t="shared" si="69"/>
        <v>0</v>
      </c>
      <c r="BB315" s="15">
        <f t="shared" si="71"/>
        <v>0</v>
      </c>
      <c r="BC315" s="15">
        <f t="shared" si="77"/>
        <v>0</v>
      </c>
      <c r="BD315" s="36">
        <f t="shared" si="75"/>
        <v>0</v>
      </c>
      <c r="BE315" s="15">
        <f t="shared" si="76"/>
        <v>0</v>
      </c>
      <c r="BF315" s="36">
        <f t="shared" si="68"/>
        <v>71428.57142857143</v>
      </c>
      <c r="BG315" s="36">
        <f t="shared" si="68"/>
        <v>17529.761904762217</v>
      </c>
      <c r="BH315" s="35">
        <f t="shared" si="67"/>
        <v>0</v>
      </c>
    </row>
    <row r="316" spans="12:60" ht="20.25" customHeight="1">
      <c r="L316" s="64"/>
      <c r="M316" s="50">
        <v>298</v>
      </c>
      <c r="N316" s="36">
        <f t="shared" si="72"/>
        <v>88816.96428571461</v>
      </c>
      <c r="O316" s="36">
        <f t="shared" si="73"/>
        <v>71428.57142857143</v>
      </c>
      <c r="P316" s="36">
        <f t="shared" si="74"/>
        <v>17388.39285714317</v>
      </c>
      <c r="Q316" s="48">
        <f t="shared" si="78"/>
        <v>8714285.714285873</v>
      </c>
      <c r="R316" s="37"/>
      <c r="S316" s="65"/>
      <c r="T316" s="50"/>
      <c r="U316" s="35"/>
      <c r="V316" s="36"/>
      <c r="W316" s="36"/>
      <c r="X316" s="35"/>
      <c r="Y316" s="38"/>
      <c r="AY316" s="44">
        <f t="shared" si="66"/>
        <v>3.637978807091713E-12</v>
      </c>
      <c r="AZ316" s="35">
        <v>298</v>
      </c>
      <c r="BA316" s="39">
        <f t="shared" si="69"/>
        <v>0</v>
      </c>
      <c r="BB316" s="15">
        <f t="shared" si="71"/>
        <v>0</v>
      </c>
      <c r="BC316" s="15">
        <f t="shared" si="77"/>
        <v>0</v>
      </c>
      <c r="BD316" s="36">
        <f t="shared" si="75"/>
        <v>0</v>
      </c>
      <c r="BE316" s="15">
        <f t="shared" si="76"/>
        <v>0</v>
      </c>
      <c r="BF316" s="36">
        <f t="shared" si="68"/>
        <v>71428.57142857143</v>
      </c>
      <c r="BG316" s="36">
        <f t="shared" si="68"/>
        <v>17388.39285714317</v>
      </c>
      <c r="BH316" s="35">
        <f t="shared" si="67"/>
        <v>0</v>
      </c>
    </row>
    <row r="317" spans="12:60" ht="20.25" customHeight="1">
      <c r="L317" s="64"/>
      <c r="M317" s="50">
        <v>299</v>
      </c>
      <c r="N317" s="36">
        <f t="shared" si="72"/>
        <v>88675.59523809556</v>
      </c>
      <c r="O317" s="36">
        <f t="shared" si="73"/>
        <v>71428.57142857143</v>
      </c>
      <c r="P317" s="36">
        <f t="shared" si="74"/>
        <v>17247.023809524126</v>
      </c>
      <c r="Q317" s="48">
        <f>IF(Q316-O317&lt;0,0,Q316-O317)</f>
        <v>8642857.142857302</v>
      </c>
      <c r="R317" s="37"/>
      <c r="S317" s="65"/>
      <c r="T317" s="50"/>
      <c r="U317" s="35"/>
      <c r="V317" s="36"/>
      <c r="W317" s="36"/>
      <c r="X317" s="35"/>
      <c r="Y317" s="38"/>
      <c r="AY317" s="44">
        <f t="shared" si="66"/>
        <v>-3.637978807091713E-12</v>
      </c>
      <c r="AZ317" s="35">
        <v>299</v>
      </c>
      <c r="BA317" s="39">
        <f t="shared" si="69"/>
        <v>0</v>
      </c>
      <c r="BB317" s="15">
        <f t="shared" si="71"/>
        <v>0</v>
      </c>
      <c r="BC317" s="15">
        <f t="shared" si="77"/>
        <v>0</v>
      </c>
      <c r="BD317" s="36">
        <f t="shared" si="75"/>
        <v>0</v>
      </c>
      <c r="BE317" s="15">
        <f t="shared" si="76"/>
        <v>0</v>
      </c>
      <c r="BF317" s="36">
        <f t="shared" si="68"/>
        <v>71428.57142857143</v>
      </c>
      <c r="BG317" s="36">
        <f t="shared" si="68"/>
        <v>17247.023809524126</v>
      </c>
      <c r="BH317" s="35">
        <f t="shared" si="67"/>
        <v>0</v>
      </c>
    </row>
    <row r="318" spans="12:60" ht="20.25" customHeight="1">
      <c r="L318" s="64"/>
      <c r="M318" s="50">
        <v>300</v>
      </c>
      <c r="N318" s="36">
        <f t="shared" si="72"/>
        <v>88534.2261904765</v>
      </c>
      <c r="O318" s="36">
        <f t="shared" si="73"/>
        <v>71428.57142857143</v>
      </c>
      <c r="P318" s="36">
        <f t="shared" si="74"/>
        <v>17105.654761905076</v>
      </c>
      <c r="Q318" s="48">
        <f>IF(Q317-O318&lt;0,0,Q317-O318)</f>
        <v>8571428.571428731</v>
      </c>
      <c r="R318" s="37"/>
      <c r="S318" s="65"/>
      <c r="T318" s="50">
        <v>50</v>
      </c>
      <c r="U318" s="9">
        <f>V318+W318</f>
        <v>0</v>
      </c>
      <c r="V318" s="36">
        <f>IF(T318&gt;$G$8*2,0,$P$9/$G$8/2)</f>
        <v>0</v>
      </c>
      <c r="W318" s="36">
        <f>X312*$G$9/2</f>
        <v>0</v>
      </c>
      <c r="X318" s="48">
        <f>IF(X312-V318&lt;0,0,X312-V318)</f>
        <v>0</v>
      </c>
      <c r="Y318" s="37"/>
      <c r="AY318" s="44">
        <f t="shared" si="66"/>
        <v>-7.275957614183426E-12</v>
      </c>
      <c r="AZ318" s="35">
        <v>300</v>
      </c>
      <c r="BA318" s="39">
        <f t="shared" si="69"/>
        <v>0</v>
      </c>
      <c r="BB318" s="15">
        <f t="shared" si="71"/>
        <v>0</v>
      </c>
      <c r="BC318" s="15">
        <f t="shared" si="77"/>
        <v>0</v>
      </c>
      <c r="BD318" s="36">
        <f t="shared" si="75"/>
        <v>0</v>
      </c>
      <c r="BE318" s="15">
        <f t="shared" si="76"/>
        <v>0</v>
      </c>
      <c r="BF318" s="36">
        <f t="shared" si="68"/>
        <v>71428.57142857143</v>
      </c>
      <c r="BG318" s="36">
        <f t="shared" si="68"/>
        <v>17105.654761905076</v>
      </c>
      <c r="BH318" s="35">
        <f t="shared" si="67"/>
        <v>0</v>
      </c>
    </row>
    <row r="319" spans="12:60" ht="20.25" customHeight="1">
      <c r="L319" s="67" t="s">
        <v>62</v>
      </c>
      <c r="M319" s="50">
        <v>301</v>
      </c>
      <c r="N319" s="36">
        <f>O319+P319</f>
        <v>88392.85714285747</v>
      </c>
      <c r="O319" s="36">
        <f t="shared" si="73"/>
        <v>71428.57142857143</v>
      </c>
      <c r="P319" s="36">
        <f t="shared" si="74"/>
        <v>16964.28571428603</v>
      </c>
      <c r="Q319" s="48">
        <f aca="true" t="shared" si="79" ref="Q319:Q352">Q318-O319</f>
        <v>8500000.00000016</v>
      </c>
      <c r="R319" s="37"/>
      <c r="S319" s="68" t="s">
        <v>62</v>
      </c>
      <c r="T319" s="50"/>
      <c r="U319" s="35"/>
      <c r="V319" s="36"/>
      <c r="W319" s="36"/>
      <c r="X319" s="35"/>
      <c r="Y319" s="38"/>
      <c r="AY319" s="44">
        <f t="shared" si="66"/>
        <v>0</v>
      </c>
      <c r="AZ319" s="35">
        <v>301</v>
      </c>
      <c r="BA319" s="39">
        <f t="shared" si="69"/>
        <v>0</v>
      </c>
      <c r="BB319" s="15">
        <f t="shared" si="71"/>
        <v>0</v>
      </c>
      <c r="BC319" s="15">
        <f t="shared" si="77"/>
        <v>0</v>
      </c>
      <c r="BD319" s="36">
        <f t="shared" si="75"/>
        <v>0</v>
      </c>
      <c r="BE319" s="15">
        <f t="shared" si="76"/>
        <v>0</v>
      </c>
      <c r="BF319" s="36">
        <f t="shared" si="68"/>
        <v>71428.57142857143</v>
      </c>
      <c r="BG319" s="36">
        <f t="shared" si="68"/>
        <v>16964.28571428603</v>
      </c>
      <c r="BH319" s="35">
        <f t="shared" si="67"/>
        <v>0</v>
      </c>
    </row>
    <row r="320" spans="12:60" ht="20.25" customHeight="1">
      <c r="L320" s="67"/>
      <c r="M320" s="50">
        <v>302</v>
      </c>
      <c r="N320" s="36">
        <f t="shared" si="72"/>
        <v>88251.48809523843</v>
      </c>
      <c r="O320" s="36">
        <f t="shared" si="73"/>
        <v>71428.57142857143</v>
      </c>
      <c r="P320" s="36">
        <f t="shared" si="74"/>
        <v>16822.916666666984</v>
      </c>
      <c r="Q320" s="48">
        <f t="shared" si="79"/>
        <v>8428571.42857159</v>
      </c>
      <c r="R320" s="37"/>
      <c r="S320" s="68"/>
      <c r="T320" s="50"/>
      <c r="U320" s="35"/>
      <c r="V320" s="36"/>
      <c r="W320" s="36"/>
      <c r="X320" s="35"/>
      <c r="Y320" s="38"/>
      <c r="AY320" s="44">
        <f t="shared" si="66"/>
        <v>7.275957614183426E-12</v>
      </c>
      <c r="AZ320" s="35">
        <v>302</v>
      </c>
      <c r="BA320" s="39">
        <f t="shared" si="69"/>
        <v>0</v>
      </c>
      <c r="BB320" s="15">
        <f t="shared" si="71"/>
        <v>0</v>
      </c>
      <c r="BC320" s="15">
        <f t="shared" si="77"/>
        <v>0</v>
      </c>
      <c r="BD320" s="36">
        <f t="shared" si="75"/>
        <v>0</v>
      </c>
      <c r="BE320" s="15">
        <f t="shared" si="76"/>
        <v>0</v>
      </c>
      <c r="BF320" s="36">
        <f t="shared" si="68"/>
        <v>71428.57142857143</v>
      </c>
      <c r="BG320" s="36">
        <f t="shared" si="68"/>
        <v>16822.916666666984</v>
      </c>
      <c r="BH320" s="35">
        <f t="shared" si="67"/>
        <v>0</v>
      </c>
    </row>
    <row r="321" spans="12:60" ht="20.25" customHeight="1">
      <c r="L321" s="67"/>
      <c r="M321" s="50">
        <v>303</v>
      </c>
      <c r="N321" s="36">
        <f t="shared" si="72"/>
        <v>88110.11904761937</v>
      </c>
      <c r="O321" s="36">
        <f t="shared" si="73"/>
        <v>71428.57142857143</v>
      </c>
      <c r="P321" s="36">
        <f t="shared" si="74"/>
        <v>16681.54761904794</v>
      </c>
      <c r="Q321" s="48">
        <f t="shared" si="79"/>
        <v>8357142.857143017</v>
      </c>
      <c r="R321" s="37"/>
      <c r="S321" s="68"/>
      <c r="T321" s="50"/>
      <c r="U321" s="35"/>
      <c r="V321" s="36"/>
      <c r="W321" s="36"/>
      <c r="X321" s="35"/>
      <c r="Y321" s="38"/>
      <c r="AY321" s="44">
        <f t="shared" si="66"/>
        <v>0</v>
      </c>
      <c r="AZ321" s="35">
        <v>303</v>
      </c>
      <c r="BA321" s="39">
        <f t="shared" si="69"/>
        <v>0</v>
      </c>
      <c r="BB321" s="15">
        <f t="shared" si="71"/>
        <v>0</v>
      </c>
      <c r="BC321" s="15">
        <f t="shared" si="77"/>
        <v>0</v>
      </c>
      <c r="BD321" s="36">
        <f t="shared" si="75"/>
        <v>0</v>
      </c>
      <c r="BE321" s="15">
        <f t="shared" si="76"/>
        <v>0</v>
      </c>
      <c r="BF321" s="36">
        <f t="shared" si="68"/>
        <v>71428.57142857143</v>
      </c>
      <c r="BG321" s="36">
        <f t="shared" si="68"/>
        <v>16681.54761904794</v>
      </c>
      <c r="BH321" s="35">
        <f t="shared" si="67"/>
        <v>0</v>
      </c>
    </row>
    <row r="322" spans="12:60" ht="20.25" customHeight="1">
      <c r="L322" s="67"/>
      <c r="M322" s="50">
        <v>304</v>
      </c>
      <c r="N322" s="36">
        <f t="shared" si="72"/>
        <v>87968.75000000032</v>
      </c>
      <c r="O322" s="36">
        <f t="shared" si="73"/>
        <v>71428.57142857143</v>
      </c>
      <c r="P322" s="36">
        <f t="shared" si="74"/>
        <v>16540.17857142889</v>
      </c>
      <c r="Q322" s="48">
        <f t="shared" si="79"/>
        <v>8285714.285714446</v>
      </c>
      <c r="R322" s="37"/>
      <c r="S322" s="68"/>
      <c r="T322" s="50"/>
      <c r="U322" s="35"/>
      <c r="V322" s="36"/>
      <c r="W322" s="36"/>
      <c r="X322" s="35"/>
      <c r="Y322" s="38"/>
      <c r="AY322" s="44">
        <f t="shared" si="66"/>
        <v>-3.637978807091713E-12</v>
      </c>
      <c r="AZ322" s="35">
        <v>304</v>
      </c>
      <c r="BA322" s="39">
        <f t="shared" si="69"/>
        <v>0</v>
      </c>
      <c r="BB322" s="15">
        <f t="shared" si="71"/>
        <v>0</v>
      </c>
      <c r="BC322" s="15">
        <f t="shared" si="77"/>
        <v>0</v>
      </c>
      <c r="BD322" s="36">
        <f t="shared" si="75"/>
        <v>0</v>
      </c>
      <c r="BE322" s="15">
        <f t="shared" si="76"/>
        <v>0</v>
      </c>
      <c r="BF322" s="36">
        <f t="shared" si="68"/>
        <v>71428.57142857143</v>
      </c>
      <c r="BG322" s="36">
        <f t="shared" si="68"/>
        <v>16540.17857142889</v>
      </c>
      <c r="BH322" s="35">
        <f t="shared" si="67"/>
        <v>0</v>
      </c>
    </row>
    <row r="323" spans="12:60" ht="20.25" customHeight="1">
      <c r="L323" s="67"/>
      <c r="M323" s="50">
        <v>305</v>
      </c>
      <c r="N323" s="36">
        <f t="shared" si="72"/>
        <v>87827.38095238127</v>
      </c>
      <c r="O323" s="36">
        <f t="shared" si="73"/>
        <v>71428.57142857143</v>
      </c>
      <c r="P323" s="36">
        <f t="shared" si="74"/>
        <v>16398.80952380984</v>
      </c>
      <c r="Q323" s="48">
        <f t="shared" si="79"/>
        <v>8214285.714285874</v>
      </c>
      <c r="R323" s="37"/>
      <c r="S323" s="68"/>
      <c r="T323" s="50"/>
      <c r="U323" s="35"/>
      <c r="V323" s="36"/>
      <c r="W323" s="36"/>
      <c r="X323" s="35"/>
      <c r="Y323" s="38"/>
      <c r="AY323" s="44">
        <f t="shared" si="66"/>
        <v>-7.275957614183426E-12</v>
      </c>
      <c r="AZ323" s="35">
        <v>305</v>
      </c>
      <c r="BA323" s="39">
        <f t="shared" si="69"/>
        <v>0</v>
      </c>
      <c r="BB323" s="15">
        <f t="shared" si="71"/>
        <v>0</v>
      </c>
      <c r="BC323" s="15">
        <f t="shared" si="77"/>
        <v>0</v>
      </c>
      <c r="BD323" s="36">
        <f t="shared" si="75"/>
        <v>0</v>
      </c>
      <c r="BE323" s="15">
        <f t="shared" si="76"/>
        <v>0</v>
      </c>
      <c r="BF323" s="36">
        <f t="shared" si="68"/>
        <v>71428.57142857143</v>
      </c>
      <c r="BG323" s="36">
        <f t="shared" si="68"/>
        <v>16398.80952380984</v>
      </c>
      <c r="BH323" s="35">
        <f t="shared" si="67"/>
        <v>0</v>
      </c>
    </row>
    <row r="324" spans="12:60" ht="20.25" customHeight="1">
      <c r="L324" s="67"/>
      <c r="M324" s="50">
        <v>306</v>
      </c>
      <c r="N324" s="36">
        <f t="shared" si="72"/>
        <v>87686.01190476223</v>
      </c>
      <c r="O324" s="36">
        <f t="shared" si="73"/>
        <v>71428.57142857143</v>
      </c>
      <c r="P324" s="36">
        <f t="shared" si="74"/>
        <v>16257.440476190792</v>
      </c>
      <c r="Q324" s="48">
        <f t="shared" si="79"/>
        <v>8142857.142857302</v>
      </c>
      <c r="R324" s="37"/>
      <c r="S324" s="68"/>
      <c r="T324" s="50">
        <v>51</v>
      </c>
      <c r="U324" s="9">
        <f>V324+W324</f>
        <v>0</v>
      </c>
      <c r="V324" s="36">
        <f>IF(T324&gt;$G$8*2,0,$P$9/$G$8/2)</f>
        <v>0</v>
      </c>
      <c r="W324" s="36">
        <f>X318*$G$9/2</f>
        <v>0</v>
      </c>
      <c r="X324" s="48">
        <f>IF(X318-V324&lt;0,0,X318-V324)</f>
        <v>0</v>
      </c>
      <c r="Y324" s="37"/>
      <c r="AY324" s="44">
        <f t="shared" si="66"/>
        <v>1.8189894035458565E-12</v>
      </c>
      <c r="AZ324" s="35">
        <v>306</v>
      </c>
      <c r="BA324" s="39">
        <f t="shared" si="69"/>
        <v>0</v>
      </c>
      <c r="BB324" s="15">
        <f t="shared" si="71"/>
        <v>0</v>
      </c>
      <c r="BC324" s="15">
        <f t="shared" si="77"/>
        <v>0</v>
      </c>
      <c r="BD324" s="36">
        <f t="shared" si="75"/>
        <v>0</v>
      </c>
      <c r="BE324" s="15">
        <f t="shared" si="76"/>
        <v>0</v>
      </c>
      <c r="BF324" s="36">
        <f t="shared" si="68"/>
        <v>71428.57142857143</v>
      </c>
      <c r="BG324" s="36">
        <f t="shared" si="68"/>
        <v>16257.440476190792</v>
      </c>
      <c r="BH324" s="35">
        <f t="shared" si="67"/>
        <v>0</v>
      </c>
    </row>
    <row r="325" spans="12:60" ht="20.25" customHeight="1">
      <c r="L325" s="67"/>
      <c r="M325" s="50">
        <v>307</v>
      </c>
      <c r="N325" s="36">
        <f t="shared" si="72"/>
        <v>87544.64285714318</v>
      </c>
      <c r="O325" s="36">
        <f t="shared" si="73"/>
        <v>71428.57142857143</v>
      </c>
      <c r="P325" s="36">
        <f t="shared" si="74"/>
        <v>16116.071428571742</v>
      </c>
      <c r="Q325" s="48">
        <f t="shared" si="79"/>
        <v>8071428.57142873</v>
      </c>
      <c r="R325" s="37"/>
      <c r="S325" s="68"/>
      <c r="T325" s="50"/>
      <c r="U325" s="35"/>
      <c r="V325" s="36"/>
      <c r="W325" s="36"/>
      <c r="X325" s="35"/>
      <c r="Y325" s="38"/>
      <c r="AY325" s="44">
        <f t="shared" si="66"/>
        <v>-1.8189894035458565E-12</v>
      </c>
      <c r="AZ325" s="35">
        <v>307</v>
      </c>
      <c r="BA325" s="39">
        <f t="shared" si="69"/>
        <v>0</v>
      </c>
      <c r="BB325" s="15">
        <f t="shared" si="71"/>
        <v>0</v>
      </c>
      <c r="BC325" s="15">
        <f t="shared" si="77"/>
        <v>0</v>
      </c>
      <c r="BD325" s="36">
        <f t="shared" si="75"/>
        <v>0</v>
      </c>
      <c r="BE325" s="15">
        <f t="shared" si="76"/>
        <v>0</v>
      </c>
      <c r="BF325" s="36">
        <f t="shared" si="68"/>
        <v>71428.57142857143</v>
      </c>
      <c r="BG325" s="36">
        <f t="shared" si="68"/>
        <v>16116.071428571742</v>
      </c>
      <c r="BH325" s="35">
        <f t="shared" si="67"/>
        <v>0</v>
      </c>
    </row>
    <row r="326" spans="12:60" ht="20.25" customHeight="1">
      <c r="L326" s="67"/>
      <c r="M326" s="50">
        <v>308</v>
      </c>
      <c r="N326" s="36">
        <f t="shared" si="72"/>
        <v>87403.27380952414</v>
      </c>
      <c r="O326" s="36">
        <f t="shared" si="73"/>
        <v>71428.57142857143</v>
      </c>
      <c r="P326" s="36">
        <f t="shared" si="74"/>
        <v>15974.702380952695</v>
      </c>
      <c r="Q326" s="48">
        <f t="shared" si="79"/>
        <v>8000000.000000158</v>
      </c>
      <c r="R326" s="37"/>
      <c r="S326" s="68"/>
      <c r="T326" s="50"/>
      <c r="U326" s="35"/>
      <c r="V326" s="36"/>
      <c r="W326" s="36"/>
      <c r="X326" s="35"/>
      <c r="Y326" s="38"/>
      <c r="AY326" s="44">
        <f t="shared" si="66"/>
        <v>7.275957614183426E-12</v>
      </c>
      <c r="AZ326" s="35">
        <v>308</v>
      </c>
      <c r="BA326" s="39">
        <f t="shared" si="69"/>
        <v>0</v>
      </c>
      <c r="BB326" s="15">
        <f t="shared" si="71"/>
        <v>0</v>
      </c>
      <c r="BC326" s="15">
        <f t="shared" si="77"/>
        <v>0</v>
      </c>
      <c r="BD326" s="36">
        <f t="shared" si="75"/>
        <v>0</v>
      </c>
      <c r="BE326" s="15">
        <f t="shared" si="76"/>
        <v>0</v>
      </c>
      <c r="BF326" s="36">
        <f t="shared" si="68"/>
        <v>71428.57142857143</v>
      </c>
      <c r="BG326" s="36">
        <f t="shared" si="68"/>
        <v>15974.702380952695</v>
      </c>
      <c r="BH326" s="35">
        <f t="shared" si="67"/>
        <v>0</v>
      </c>
    </row>
    <row r="327" spans="12:60" ht="20.25" customHeight="1">
      <c r="L327" s="67"/>
      <c r="M327" s="50">
        <v>309</v>
      </c>
      <c r="N327" s="36">
        <f t="shared" si="72"/>
        <v>87261.90476190508</v>
      </c>
      <c r="O327" s="36">
        <f t="shared" si="73"/>
        <v>71428.57142857143</v>
      </c>
      <c r="P327" s="36">
        <f t="shared" si="74"/>
        <v>15833.333333333647</v>
      </c>
      <c r="Q327" s="48">
        <f t="shared" si="79"/>
        <v>7928571.4285715865</v>
      </c>
      <c r="R327" s="37"/>
      <c r="S327" s="68"/>
      <c r="T327" s="50"/>
      <c r="U327" s="35"/>
      <c r="V327" s="36"/>
      <c r="W327" s="36"/>
      <c r="X327" s="35"/>
      <c r="Y327" s="38"/>
      <c r="AY327" s="44">
        <f t="shared" si="66"/>
        <v>1.8189894035458565E-12</v>
      </c>
      <c r="AZ327" s="35">
        <v>309</v>
      </c>
      <c r="BA327" s="39">
        <f t="shared" si="69"/>
        <v>0</v>
      </c>
      <c r="BB327" s="15">
        <f t="shared" si="71"/>
        <v>0</v>
      </c>
      <c r="BC327" s="15">
        <f t="shared" si="77"/>
        <v>0</v>
      </c>
      <c r="BD327" s="36">
        <f t="shared" si="75"/>
        <v>0</v>
      </c>
      <c r="BE327" s="15">
        <f t="shared" si="76"/>
        <v>0</v>
      </c>
      <c r="BF327" s="36">
        <f t="shared" si="68"/>
        <v>71428.57142857143</v>
      </c>
      <c r="BG327" s="36">
        <f t="shared" si="68"/>
        <v>15833.333333333647</v>
      </c>
      <c r="BH327" s="35">
        <f t="shared" si="67"/>
        <v>0</v>
      </c>
    </row>
    <row r="328" spans="12:60" ht="20.25" customHeight="1">
      <c r="L328" s="67"/>
      <c r="M328" s="50">
        <v>310</v>
      </c>
      <c r="N328" s="36">
        <f t="shared" si="72"/>
        <v>87120.53571428603</v>
      </c>
      <c r="O328" s="36">
        <f t="shared" si="73"/>
        <v>71428.57142857143</v>
      </c>
      <c r="P328" s="36">
        <f t="shared" si="74"/>
        <v>15691.964285714597</v>
      </c>
      <c r="Q328" s="48">
        <f t="shared" si="79"/>
        <v>7857142.857143015</v>
      </c>
      <c r="R328" s="37"/>
      <c r="S328" s="68"/>
      <c r="T328" s="50"/>
      <c r="U328" s="35"/>
      <c r="V328" s="36"/>
      <c r="W328" s="36"/>
      <c r="X328" s="35"/>
      <c r="Y328" s="38"/>
      <c r="AY328" s="44">
        <f t="shared" si="66"/>
        <v>-1.8189894035458565E-12</v>
      </c>
      <c r="AZ328" s="35">
        <v>310</v>
      </c>
      <c r="BA328" s="39">
        <f t="shared" si="69"/>
        <v>0</v>
      </c>
      <c r="BB328" s="15">
        <f t="shared" si="71"/>
        <v>0</v>
      </c>
      <c r="BC328" s="15">
        <f t="shared" si="77"/>
        <v>0</v>
      </c>
      <c r="BD328" s="36">
        <f t="shared" si="75"/>
        <v>0</v>
      </c>
      <c r="BE328" s="15">
        <f t="shared" si="76"/>
        <v>0</v>
      </c>
      <c r="BF328" s="36">
        <f t="shared" si="68"/>
        <v>71428.57142857143</v>
      </c>
      <c r="BG328" s="36">
        <f t="shared" si="68"/>
        <v>15691.964285714597</v>
      </c>
      <c r="BH328" s="35">
        <f t="shared" si="67"/>
        <v>0</v>
      </c>
    </row>
    <row r="329" spans="12:60" ht="20.25" customHeight="1">
      <c r="L329" s="67"/>
      <c r="M329" s="50">
        <v>311</v>
      </c>
      <c r="N329" s="36">
        <f t="shared" si="72"/>
        <v>86979.16666666698</v>
      </c>
      <c r="O329" s="36">
        <f t="shared" si="73"/>
        <v>71428.57142857143</v>
      </c>
      <c r="P329" s="36">
        <f t="shared" si="74"/>
        <v>15550.59523809555</v>
      </c>
      <c r="Q329" s="48">
        <f t="shared" si="79"/>
        <v>7785714.285714443</v>
      </c>
      <c r="R329" s="37"/>
      <c r="S329" s="68"/>
      <c r="T329" s="50"/>
      <c r="U329" s="35"/>
      <c r="V329" s="36"/>
      <c r="W329" s="36"/>
      <c r="X329" s="35"/>
      <c r="Y329" s="38"/>
      <c r="AY329" s="44">
        <f t="shared" si="66"/>
        <v>-7.275957614183426E-12</v>
      </c>
      <c r="AZ329" s="35">
        <v>311</v>
      </c>
      <c r="BA329" s="39">
        <f t="shared" si="69"/>
        <v>0</v>
      </c>
      <c r="BB329" s="15">
        <f t="shared" si="71"/>
        <v>0</v>
      </c>
      <c r="BC329" s="15">
        <f t="shared" si="77"/>
        <v>0</v>
      </c>
      <c r="BD329" s="36">
        <f t="shared" si="75"/>
        <v>0</v>
      </c>
      <c r="BE329" s="15">
        <f t="shared" si="76"/>
        <v>0</v>
      </c>
      <c r="BF329" s="36">
        <f t="shared" si="68"/>
        <v>71428.57142857143</v>
      </c>
      <c r="BG329" s="36">
        <f t="shared" si="68"/>
        <v>15550.59523809555</v>
      </c>
      <c r="BH329" s="35">
        <f t="shared" si="67"/>
        <v>0</v>
      </c>
    </row>
    <row r="330" spans="12:60" ht="20.25" customHeight="1">
      <c r="L330" s="67"/>
      <c r="M330" s="50">
        <v>312</v>
      </c>
      <c r="N330" s="36">
        <f t="shared" si="72"/>
        <v>86837.79761904794</v>
      </c>
      <c r="O330" s="36">
        <f t="shared" si="73"/>
        <v>71428.57142857143</v>
      </c>
      <c r="P330" s="36">
        <f t="shared" si="74"/>
        <v>15409.226190476502</v>
      </c>
      <c r="Q330" s="48">
        <f t="shared" si="79"/>
        <v>7714285.714285871</v>
      </c>
      <c r="R330" s="37"/>
      <c r="S330" s="68"/>
      <c r="T330" s="50">
        <v>52</v>
      </c>
      <c r="U330" s="9">
        <f>V330+W330</f>
        <v>0</v>
      </c>
      <c r="V330" s="36">
        <f>IF(T330&gt;$G$8*2,0,$P$9/$G$8/2)</f>
        <v>0</v>
      </c>
      <c r="W330" s="36">
        <f>X324*$G$9/2</f>
        <v>0</v>
      </c>
      <c r="X330" s="48">
        <f>IF(X324-V330&lt;0,0,X324-V330)</f>
        <v>0</v>
      </c>
      <c r="Y330" s="37"/>
      <c r="AY330" s="44">
        <f t="shared" si="66"/>
        <v>1.8189894035458565E-12</v>
      </c>
      <c r="AZ330" s="35">
        <v>312</v>
      </c>
      <c r="BA330" s="39">
        <f t="shared" si="69"/>
        <v>0</v>
      </c>
      <c r="BB330" s="15">
        <f t="shared" si="71"/>
        <v>0</v>
      </c>
      <c r="BC330" s="15">
        <f t="shared" si="77"/>
        <v>0</v>
      </c>
      <c r="BD330" s="36">
        <f t="shared" si="75"/>
        <v>0</v>
      </c>
      <c r="BE330" s="15">
        <f t="shared" si="76"/>
        <v>0</v>
      </c>
      <c r="BF330" s="36">
        <f t="shared" si="68"/>
        <v>71428.57142857143</v>
      </c>
      <c r="BG330" s="36">
        <f t="shared" si="68"/>
        <v>15409.226190476502</v>
      </c>
      <c r="BH330" s="35">
        <f t="shared" si="67"/>
        <v>0</v>
      </c>
    </row>
    <row r="331" spans="12:60" ht="20.25" customHeight="1">
      <c r="L331" s="64" t="s">
        <v>63</v>
      </c>
      <c r="M331" s="50">
        <v>313</v>
      </c>
      <c r="N331" s="36">
        <f t="shared" si="72"/>
        <v>86696.42857142889</v>
      </c>
      <c r="O331" s="36">
        <f t="shared" si="73"/>
        <v>71428.57142857143</v>
      </c>
      <c r="P331" s="36">
        <f t="shared" si="74"/>
        <v>15267.857142857452</v>
      </c>
      <c r="Q331" s="48">
        <f t="shared" si="79"/>
        <v>7642857.142857299</v>
      </c>
      <c r="R331" s="37"/>
      <c r="S331" s="65" t="s">
        <v>63</v>
      </c>
      <c r="T331" s="50"/>
      <c r="U331" s="35"/>
      <c r="V331" s="36"/>
      <c r="W331" s="36"/>
      <c r="X331" s="35"/>
      <c r="Y331" s="38"/>
      <c r="AY331" s="44">
        <f t="shared" si="66"/>
        <v>-1.8189894035458565E-12</v>
      </c>
      <c r="AZ331" s="35">
        <v>313</v>
      </c>
      <c r="BA331" s="39">
        <f t="shared" si="69"/>
        <v>0</v>
      </c>
      <c r="BB331" s="15">
        <f t="shared" si="71"/>
        <v>0</v>
      </c>
      <c r="BC331" s="15">
        <f t="shared" si="77"/>
        <v>0</v>
      </c>
      <c r="BD331" s="36">
        <f t="shared" si="75"/>
        <v>0</v>
      </c>
      <c r="BE331" s="15">
        <f t="shared" si="76"/>
        <v>0</v>
      </c>
      <c r="BF331" s="36">
        <f t="shared" si="68"/>
        <v>71428.57142857143</v>
      </c>
      <c r="BG331" s="36">
        <f t="shared" si="68"/>
        <v>15267.857142857452</v>
      </c>
      <c r="BH331" s="35">
        <f t="shared" si="67"/>
        <v>0</v>
      </c>
    </row>
    <row r="332" spans="12:60" ht="20.25" customHeight="1">
      <c r="L332" s="64"/>
      <c r="M332" s="50">
        <v>314</v>
      </c>
      <c r="N332" s="36">
        <f t="shared" si="72"/>
        <v>86555.05952380985</v>
      </c>
      <c r="O332" s="36">
        <f t="shared" si="73"/>
        <v>71428.57142857143</v>
      </c>
      <c r="P332" s="36">
        <f t="shared" si="74"/>
        <v>15126.488095238405</v>
      </c>
      <c r="Q332" s="48">
        <f t="shared" si="79"/>
        <v>7571428.571428727</v>
      </c>
      <c r="R332" s="37"/>
      <c r="S332" s="65"/>
      <c r="T332" s="50"/>
      <c r="U332" s="35"/>
      <c r="V332" s="36"/>
      <c r="W332" s="36"/>
      <c r="X332" s="35"/>
      <c r="Y332" s="38"/>
      <c r="AY332" s="44">
        <f t="shared" si="66"/>
        <v>7.275957614183426E-12</v>
      </c>
      <c r="AZ332" s="35">
        <v>314</v>
      </c>
      <c r="BA332" s="39">
        <f t="shared" si="69"/>
        <v>0</v>
      </c>
      <c r="BB332" s="15">
        <f t="shared" si="71"/>
        <v>0</v>
      </c>
      <c r="BC332" s="15">
        <f t="shared" si="77"/>
        <v>0</v>
      </c>
      <c r="BD332" s="36">
        <f t="shared" si="75"/>
        <v>0</v>
      </c>
      <c r="BE332" s="15">
        <f t="shared" si="76"/>
        <v>0</v>
      </c>
      <c r="BF332" s="36">
        <f t="shared" si="68"/>
        <v>71428.57142857143</v>
      </c>
      <c r="BG332" s="36">
        <f t="shared" si="68"/>
        <v>15126.488095238405</v>
      </c>
      <c r="BH332" s="35">
        <f t="shared" si="67"/>
        <v>0</v>
      </c>
    </row>
    <row r="333" spans="12:60" ht="20.25" customHeight="1">
      <c r="L333" s="64"/>
      <c r="M333" s="50">
        <v>315</v>
      </c>
      <c r="N333" s="36">
        <f t="shared" si="72"/>
        <v>86413.6904761908</v>
      </c>
      <c r="O333" s="36">
        <f t="shared" si="73"/>
        <v>71428.57142857143</v>
      </c>
      <c r="P333" s="36">
        <f t="shared" si="74"/>
        <v>14985.119047619357</v>
      </c>
      <c r="Q333" s="48">
        <f t="shared" si="79"/>
        <v>7500000.0000001555</v>
      </c>
      <c r="R333" s="37"/>
      <c r="S333" s="65"/>
      <c r="T333" s="50"/>
      <c r="U333" s="35"/>
      <c r="V333" s="36"/>
      <c r="W333" s="36"/>
      <c r="X333" s="35"/>
      <c r="Y333" s="38"/>
      <c r="AY333" s="44">
        <f t="shared" si="66"/>
        <v>1.8189894035458565E-12</v>
      </c>
      <c r="AZ333" s="35">
        <v>315</v>
      </c>
      <c r="BA333" s="39">
        <f t="shared" si="69"/>
        <v>0</v>
      </c>
      <c r="BB333" s="15">
        <f t="shared" si="71"/>
        <v>0</v>
      </c>
      <c r="BC333" s="15">
        <f t="shared" si="77"/>
        <v>0</v>
      </c>
      <c r="BD333" s="36">
        <f t="shared" si="75"/>
        <v>0</v>
      </c>
      <c r="BE333" s="15">
        <f t="shared" si="76"/>
        <v>0</v>
      </c>
      <c r="BF333" s="36">
        <f t="shared" si="68"/>
        <v>71428.57142857143</v>
      </c>
      <c r="BG333" s="36">
        <f t="shared" si="68"/>
        <v>14985.119047619357</v>
      </c>
      <c r="BH333" s="35">
        <f t="shared" si="67"/>
        <v>0</v>
      </c>
    </row>
    <row r="334" spans="12:60" ht="20.25" customHeight="1">
      <c r="L334" s="64"/>
      <c r="M334" s="50">
        <v>316</v>
      </c>
      <c r="N334" s="36">
        <f t="shared" si="72"/>
        <v>86272.32142857174</v>
      </c>
      <c r="O334" s="36">
        <f t="shared" si="73"/>
        <v>71428.57142857143</v>
      </c>
      <c r="P334" s="36">
        <f t="shared" si="74"/>
        <v>14843.750000000307</v>
      </c>
      <c r="Q334" s="48">
        <f t="shared" si="79"/>
        <v>7428571.428571584</v>
      </c>
      <c r="R334" s="37"/>
      <c r="S334" s="65"/>
      <c r="T334" s="50"/>
      <c r="U334" s="35"/>
      <c r="V334" s="36"/>
      <c r="W334" s="36"/>
      <c r="X334" s="35"/>
      <c r="Y334" s="38"/>
      <c r="AY334" s="44">
        <f t="shared" si="66"/>
        <v>-1.8189894035458565E-12</v>
      </c>
      <c r="AZ334" s="35">
        <v>316</v>
      </c>
      <c r="BA334" s="39">
        <f t="shared" si="69"/>
        <v>0</v>
      </c>
      <c r="BB334" s="15">
        <f t="shared" si="71"/>
        <v>0</v>
      </c>
      <c r="BC334" s="15">
        <f t="shared" si="77"/>
        <v>0</v>
      </c>
      <c r="BD334" s="36">
        <f t="shared" si="75"/>
        <v>0</v>
      </c>
      <c r="BE334" s="15">
        <f t="shared" si="76"/>
        <v>0</v>
      </c>
      <c r="BF334" s="36">
        <f t="shared" si="68"/>
        <v>71428.57142857143</v>
      </c>
      <c r="BG334" s="36">
        <f t="shared" si="68"/>
        <v>14843.750000000307</v>
      </c>
      <c r="BH334" s="35">
        <f t="shared" si="67"/>
        <v>0</v>
      </c>
    </row>
    <row r="335" spans="12:60" ht="20.25" customHeight="1">
      <c r="L335" s="64"/>
      <c r="M335" s="50">
        <v>317</v>
      </c>
      <c r="N335" s="36">
        <f t="shared" si="72"/>
        <v>86130.95238095269</v>
      </c>
      <c r="O335" s="36">
        <f t="shared" si="73"/>
        <v>71428.57142857143</v>
      </c>
      <c r="P335" s="36">
        <f t="shared" si="74"/>
        <v>14702.38095238126</v>
      </c>
      <c r="Q335" s="48">
        <f t="shared" si="79"/>
        <v>7357142.857143012</v>
      </c>
      <c r="R335" s="37"/>
      <c r="S335" s="65"/>
      <c r="T335" s="50"/>
      <c r="U335" s="35"/>
      <c r="V335" s="36"/>
      <c r="W335" s="36"/>
      <c r="X335" s="35"/>
      <c r="Y335" s="38"/>
      <c r="AY335" s="44">
        <f t="shared" si="66"/>
        <v>-7.275957614183426E-12</v>
      </c>
      <c r="AZ335" s="35">
        <v>317</v>
      </c>
      <c r="BA335" s="39">
        <f t="shared" si="69"/>
        <v>0</v>
      </c>
      <c r="BB335" s="15">
        <f t="shared" si="71"/>
        <v>0</v>
      </c>
      <c r="BC335" s="15">
        <f t="shared" si="77"/>
        <v>0</v>
      </c>
      <c r="BD335" s="36">
        <f t="shared" si="75"/>
        <v>0</v>
      </c>
      <c r="BE335" s="15">
        <f t="shared" si="76"/>
        <v>0</v>
      </c>
      <c r="BF335" s="36">
        <f t="shared" si="68"/>
        <v>71428.57142857143</v>
      </c>
      <c r="BG335" s="36">
        <f t="shared" si="68"/>
        <v>14702.38095238126</v>
      </c>
      <c r="BH335" s="35">
        <f t="shared" si="67"/>
        <v>0</v>
      </c>
    </row>
    <row r="336" spans="12:60" ht="20.25" customHeight="1">
      <c r="L336" s="64"/>
      <c r="M336" s="50">
        <v>318</v>
      </c>
      <c r="N336" s="36">
        <f t="shared" si="72"/>
        <v>85989.58333333365</v>
      </c>
      <c r="O336" s="36">
        <f t="shared" si="73"/>
        <v>71428.57142857143</v>
      </c>
      <c r="P336" s="36">
        <f t="shared" si="74"/>
        <v>14561.011904762212</v>
      </c>
      <c r="Q336" s="48">
        <f t="shared" si="79"/>
        <v>7285714.28571444</v>
      </c>
      <c r="R336" s="37"/>
      <c r="S336" s="65"/>
      <c r="T336" s="50">
        <v>53</v>
      </c>
      <c r="U336" s="9">
        <f>V336+W336</f>
        <v>0</v>
      </c>
      <c r="V336" s="36">
        <f>IF(T336&gt;$G$8*2,0,$P$9/$G$8/2)</f>
        <v>0</v>
      </c>
      <c r="W336" s="36">
        <f>X330*$G$9/2</f>
        <v>0</v>
      </c>
      <c r="X336" s="48">
        <f>IF(X330-V336&lt;0,0,X330-V336)</f>
        <v>0</v>
      </c>
      <c r="Y336" s="37"/>
      <c r="AY336" s="44">
        <f t="shared" si="66"/>
        <v>1.8189894035458565E-12</v>
      </c>
      <c r="AZ336" s="35">
        <v>318</v>
      </c>
      <c r="BA336" s="39">
        <f t="shared" si="69"/>
        <v>0</v>
      </c>
      <c r="BB336" s="15">
        <f t="shared" si="71"/>
        <v>0</v>
      </c>
      <c r="BC336" s="15">
        <f t="shared" si="77"/>
        <v>0</v>
      </c>
      <c r="BD336" s="36">
        <f t="shared" si="75"/>
        <v>0</v>
      </c>
      <c r="BE336" s="15">
        <f t="shared" si="76"/>
        <v>0</v>
      </c>
      <c r="BF336" s="36">
        <f t="shared" si="68"/>
        <v>71428.57142857143</v>
      </c>
      <c r="BG336" s="36">
        <f t="shared" si="68"/>
        <v>14561.011904762212</v>
      </c>
      <c r="BH336" s="35">
        <f t="shared" si="67"/>
        <v>0</v>
      </c>
    </row>
    <row r="337" spans="12:60" ht="20.25" customHeight="1">
      <c r="L337" s="64"/>
      <c r="M337" s="50">
        <v>319</v>
      </c>
      <c r="N337" s="36">
        <f t="shared" si="72"/>
        <v>85848.2142857146</v>
      </c>
      <c r="O337" s="36">
        <f t="shared" si="73"/>
        <v>71428.57142857143</v>
      </c>
      <c r="P337" s="36">
        <f t="shared" si="74"/>
        <v>14419.642857143162</v>
      </c>
      <c r="Q337" s="48">
        <f t="shared" si="79"/>
        <v>7214285.714285868</v>
      </c>
      <c r="R337" s="37"/>
      <c r="S337" s="65"/>
      <c r="T337" s="50"/>
      <c r="U337" s="35"/>
      <c r="V337" s="36"/>
      <c r="W337" s="36"/>
      <c r="X337" s="35"/>
      <c r="Y337" s="38"/>
      <c r="AY337" s="44">
        <f t="shared" si="66"/>
        <v>-1.8189894035458565E-12</v>
      </c>
      <c r="AZ337" s="35">
        <v>319</v>
      </c>
      <c r="BA337" s="39">
        <f t="shared" si="69"/>
        <v>0</v>
      </c>
      <c r="BB337" s="15">
        <f t="shared" si="71"/>
        <v>0</v>
      </c>
      <c r="BC337" s="15">
        <f t="shared" si="77"/>
        <v>0</v>
      </c>
      <c r="BD337" s="36">
        <f t="shared" si="75"/>
        <v>0</v>
      </c>
      <c r="BE337" s="15">
        <f t="shared" si="76"/>
        <v>0</v>
      </c>
      <c r="BF337" s="36">
        <f t="shared" si="68"/>
        <v>71428.57142857143</v>
      </c>
      <c r="BG337" s="36">
        <f t="shared" si="68"/>
        <v>14419.642857143162</v>
      </c>
      <c r="BH337" s="35">
        <f t="shared" si="67"/>
        <v>0</v>
      </c>
    </row>
    <row r="338" spans="12:60" ht="20.25" customHeight="1">
      <c r="L338" s="64"/>
      <c r="M338" s="50">
        <v>320</v>
      </c>
      <c r="N338" s="36">
        <f t="shared" si="72"/>
        <v>85706.84523809556</v>
      </c>
      <c r="O338" s="36">
        <f t="shared" si="73"/>
        <v>71428.57142857143</v>
      </c>
      <c r="P338" s="36">
        <f t="shared" si="74"/>
        <v>14278.273809524115</v>
      </c>
      <c r="Q338" s="48">
        <f t="shared" si="79"/>
        <v>7142857.142857296</v>
      </c>
      <c r="R338" s="37"/>
      <c r="S338" s="65"/>
      <c r="T338" s="50"/>
      <c r="U338" s="35"/>
      <c r="V338" s="36"/>
      <c r="W338" s="36"/>
      <c r="X338" s="35"/>
      <c r="Y338" s="38"/>
      <c r="AY338" s="44">
        <f t="shared" si="66"/>
        <v>7.275957614183426E-12</v>
      </c>
      <c r="AZ338" s="35">
        <v>320</v>
      </c>
      <c r="BA338" s="39">
        <f t="shared" si="69"/>
        <v>0</v>
      </c>
      <c r="BB338" s="15">
        <f t="shared" si="71"/>
        <v>0</v>
      </c>
      <c r="BC338" s="15">
        <f t="shared" si="77"/>
        <v>0</v>
      </c>
      <c r="BD338" s="36">
        <f t="shared" si="75"/>
        <v>0</v>
      </c>
      <c r="BE338" s="15">
        <f t="shared" si="76"/>
        <v>0</v>
      </c>
      <c r="BF338" s="36">
        <f t="shared" si="68"/>
        <v>71428.57142857143</v>
      </c>
      <c r="BG338" s="36">
        <f t="shared" si="68"/>
        <v>14278.273809524115</v>
      </c>
      <c r="BH338" s="35">
        <f t="shared" si="67"/>
        <v>0</v>
      </c>
    </row>
    <row r="339" spans="12:60" ht="20.25" customHeight="1">
      <c r="L339" s="64"/>
      <c r="M339" s="50">
        <v>321</v>
      </c>
      <c r="N339" s="36">
        <f t="shared" si="72"/>
        <v>85565.4761904765</v>
      </c>
      <c r="O339" s="36">
        <f t="shared" si="73"/>
        <v>71428.57142857143</v>
      </c>
      <c r="P339" s="36">
        <f t="shared" si="74"/>
        <v>14136.904761905067</v>
      </c>
      <c r="Q339" s="48">
        <f t="shared" si="79"/>
        <v>7071428.571428725</v>
      </c>
      <c r="R339" s="37"/>
      <c r="S339" s="65"/>
      <c r="T339" s="50"/>
      <c r="U339" s="35"/>
      <c r="V339" s="36"/>
      <c r="W339" s="36"/>
      <c r="X339" s="35"/>
      <c r="Y339" s="38"/>
      <c r="AY339" s="44">
        <f aca="true" t="shared" si="80" ref="AY339:AY402">N339-O339-P339+U339-V339-W339</f>
        <v>1.8189894035458565E-12</v>
      </c>
      <c r="AZ339" s="35">
        <v>321</v>
      </c>
      <c r="BA339" s="39">
        <f t="shared" si="69"/>
        <v>0</v>
      </c>
      <c r="BB339" s="15">
        <f t="shared" si="71"/>
        <v>0</v>
      </c>
      <c r="BC339" s="15">
        <f t="shared" si="77"/>
        <v>0</v>
      </c>
      <c r="BD339" s="36">
        <f t="shared" si="75"/>
        <v>0</v>
      </c>
      <c r="BE339" s="15">
        <f t="shared" si="76"/>
        <v>0</v>
      </c>
      <c r="BF339" s="36">
        <f t="shared" si="68"/>
        <v>71428.57142857143</v>
      </c>
      <c r="BG339" s="36">
        <f t="shared" si="68"/>
        <v>14136.904761905067</v>
      </c>
      <c r="BH339" s="35">
        <f t="shared" si="67"/>
        <v>0</v>
      </c>
    </row>
    <row r="340" spans="12:60" ht="20.25" customHeight="1">
      <c r="L340" s="64"/>
      <c r="M340" s="50">
        <v>322</v>
      </c>
      <c r="N340" s="36">
        <f t="shared" si="72"/>
        <v>85424.10714285745</v>
      </c>
      <c r="O340" s="36">
        <f t="shared" si="73"/>
        <v>71428.57142857143</v>
      </c>
      <c r="P340" s="36">
        <f t="shared" si="74"/>
        <v>13995.535714286018</v>
      </c>
      <c r="Q340" s="48">
        <f t="shared" si="79"/>
        <v>7000000.000000153</v>
      </c>
      <c r="R340" s="37"/>
      <c r="S340" s="65"/>
      <c r="T340" s="50"/>
      <c r="U340" s="35"/>
      <c r="V340" s="36"/>
      <c r="W340" s="36"/>
      <c r="X340" s="35"/>
      <c r="Y340" s="38"/>
      <c r="AY340" s="44">
        <f t="shared" si="80"/>
        <v>-1.8189894035458565E-12</v>
      </c>
      <c r="AZ340" s="35">
        <v>322</v>
      </c>
      <c r="BA340" s="39">
        <f t="shared" si="69"/>
        <v>0</v>
      </c>
      <c r="BB340" s="15">
        <f t="shared" si="71"/>
        <v>0</v>
      </c>
      <c r="BC340" s="15">
        <f t="shared" si="77"/>
        <v>0</v>
      </c>
      <c r="BD340" s="36">
        <f t="shared" si="75"/>
        <v>0</v>
      </c>
      <c r="BE340" s="15">
        <f t="shared" si="76"/>
        <v>0</v>
      </c>
      <c r="BF340" s="36">
        <f t="shared" si="68"/>
        <v>71428.57142857143</v>
      </c>
      <c r="BG340" s="36">
        <f t="shared" si="68"/>
        <v>13995.535714286018</v>
      </c>
      <c r="BH340" s="35">
        <f t="shared" si="67"/>
        <v>0</v>
      </c>
    </row>
    <row r="341" spans="12:60" ht="20.25" customHeight="1">
      <c r="L341" s="64"/>
      <c r="M341" s="50">
        <v>323</v>
      </c>
      <c r="N341" s="36">
        <f t="shared" si="72"/>
        <v>85282.7380952384</v>
      </c>
      <c r="O341" s="36">
        <f t="shared" si="73"/>
        <v>71428.57142857143</v>
      </c>
      <c r="P341" s="36">
        <f t="shared" si="74"/>
        <v>13854.16666666697</v>
      </c>
      <c r="Q341" s="48">
        <f t="shared" si="79"/>
        <v>6928571.428571581</v>
      </c>
      <c r="R341" s="37"/>
      <c r="S341" s="65"/>
      <c r="T341" s="50"/>
      <c r="U341" s="35"/>
      <c r="V341" s="36"/>
      <c r="W341" s="36"/>
      <c r="X341" s="35"/>
      <c r="Y341" s="38"/>
      <c r="AY341" s="44">
        <f t="shared" si="80"/>
        <v>-7.275957614183426E-12</v>
      </c>
      <c r="AZ341" s="35">
        <v>323</v>
      </c>
      <c r="BA341" s="39">
        <f t="shared" si="69"/>
        <v>0</v>
      </c>
      <c r="BB341" s="15">
        <f t="shared" si="71"/>
        <v>0</v>
      </c>
      <c r="BC341" s="15">
        <f t="shared" si="77"/>
        <v>0</v>
      </c>
      <c r="BD341" s="36">
        <f t="shared" si="75"/>
        <v>0</v>
      </c>
      <c r="BE341" s="15">
        <f t="shared" si="76"/>
        <v>0</v>
      </c>
      <c r="BF341" s="36">
        <f t="shared" si="68"/>
        <v>71428.57142857143</v>
      </c>
      <c r="BG341" s="36">
        <f t="shared" si="68"/>
        <v>13854.16666666697</v>
      </c>
      <c r="BH341" s="35">
        <f aca="true" t="shared" si="81" ref="BH341:BH404">IF(BE341&gt;0,1,0)</f>
        <v>0</v>
      </c>
    </row>
    <row r="342" spans="12:60" ht="20.25" customHeight="1">
      <c r="L342" s="64"/>
      <c r="M342" s="50">
        <v>324</v>
      </c>
      <c r="N342" s="36">
        <f t="shared" si="72"/>
        <v>85141.36904761936</v>
      </c>
      <c r="O342" s="36">
        <f t="shared" si="73"/>
        <v>71428.57142857143</v>
      </c>
      <c r="P342" s="36">
        <f t="shared" si="74"/>
        <v>13712.797619047922</v>
      </c>
      <c r="Q342" s="48">
        <f t="shared" si="79"/>
        <v>6857142.857143009</v>
      </c>
      <c r="R342" s="37"/>
      <c r="S342" s="65"/>
      <c r="T342" s="50">
        <v>54</v>
      </c>
      <c r="U342" s="9">
        <f>V342+W342</f>
        <v>0</v>
      </c>
      <c r="V342" s="36">
        <f>IF(T342&gt;$G$8*2,0,$P$9/$G$8/2)</f>
        <v>0</v>
      </c>
      <c r="W342" s="36">
        <f>X336*$G$9/2</f>
        <v>0</v>
      </c>
      <c r="X342" s="48">
        <f>IF(X336-V342&lt;0,0,X336-V342)</f>
        <v>0</v>
      </c>
      <c r="Y342" s="37"/>
      <c r="AY342" s="44">
        <f t="shared" si="80"/>
        <v>1.8189894035458565E-12</v>
      </c>
      <c r="AZ342" s="35">
        <v>324</v>
      </c>
      <c r="BA342" s="39">
        <f t="shared" si="69"/>
        <v>0</v>
      </c>
      <c r="BB342" s="15">
        <f t="shared" si="71"/>
        <v>0</v>
      </c>
      <c r="BC342" s="15">
        <f t="shared" si="77"/>
        <v>0</v>
      </c>
      <c r="BD342" s="36">
        <f t="shared" si="75"/>
        <v>0</v>
      </c>
      <c r="BE342" s="15">
        <f t="shared" si="76"/>
        <v>0</v>
      </c>
      <c r="BF342" s="36">
        <f t="shared" si="68"/>
        <v>71428.57142857143</v>
      </c>
      <c r="BG342" s="36">
        <f t="shared" si="68"/>
        <v>13712.797619047922</v>
      </c>
      <c r="BH342" s="35">
        <f t="shared" si="81"/>
        <v>0</v>
      </c>
    </row>
    <row r="343" spans="12:60" ht="20.25" customHeight="1">
      <c r="L343" s="67" t="s">
        <v>64</v>
      </c>
      <c r="M343" s="50">
        <v>325</v>
      </c>
      <c r="N343" s="36">
        <f t="shared" si="72"/>
        <v>85000.0000000003</v>
      </c>
      <c r="O343" s="36">
        <f t="shared" si="73"/>
        <v>71428.57142857143</v>
      </c>
      <c r="P343" s="36">
        <f t="shared" si="74"/>
        <v>13571.428571428873</v>
      </c>
      <c r="Q343" s="48">
        <f t="shared" si="79"/>
        <v>6785714.285714437</v>
      </c>
      <c r="R343" s="37"/>
      <c r="S343" s="68" t="s">
        <v>64</v>
      </c>
      <c r="T343" s="50"/>
      <c r="U343" s="35"/>
      <c r="V343" s="36"/>
      <c r="W343" s="36"/>
      <c r="X343" s="35"/>
      <c r="Y343" s="38"/>
      <c r="AY343" s="44">
        <f t="shared" si="80"/>
        <v>-1.8189894035458565E-12</v>
      </c>
      <c r="AZ343" s="35">
        <v>325</v>
      </c>
      <c r="BA343" s="39">
        <f t="shared" si="69"/>
        <v>0</v>
      </c>
      <c r="BB343" s="15">
        <f t="shared" si="71"/>
        <v>0</v>
      </c>
      <c r="BC343" s="15">
        <f t="shared" si="77"/>
        <v>0</v>
      </c>
      <c r="BD343" s="36">
        <f t="shared" si="75"/>
        <v>0</v>
      </c>
      <c r="BE343" s="15">
        <f t="shared" si="76"/>
        <v>0</v>
      </c>
      <c r="BF343" s="36">
        <f t="shared" si="68"/>
        <v>71428.57142857143</v>
      </c>
      <c r="BG343" s="36">
        <f t="shared" si="68"/>
        <v>13571.428571428873</v>
      </c>
      <c r="BH343" s="35">
        <f t="shared" si="81"/>
        <v>0</v>
      </c>
    </row>
    <row r="344" spans="12:60" ht="20.25" customHeight="1">
      <c r="L344" s="67"/>
      <c r="M344" s="50">
        <v>326</v>
      </c>
      <c r="N344" s="36">
        <f t="shared" si="72"/>
        <v>84858.63095238127</v>
      </c>
      <c r="O344" s="36">
        <f t="shared" si="73"/>
        <v>71428.57142857143</v>
      </c>
      <c r="P344" s="36">
        <f t="shared" si="74"/>
        <v>13430.059523809825</v>
      </c>
      <c r="Q344" s="48">
        <f t="shared" si="79"/>
        <v>6714285.714285865</v>
      </c>
      <c r="R344" s="37"/>
      <c r="S344" s="68"/>
      <c r="T344" s="50"/>
      <c r="U344" s="35"/>
      <c r="V344" s="36"/>
      <c r="W344" s="36"/>
      <c r="X344" s="35"/>
      <c r="Y344" s="38"/>
      <c r="AY344" s="44">
        <f t="shared" si="80"/>
        <v>7.275957614183426E-12</v>
      </c>
      <c r="AZ344" s="35">
        <v>326</v>
      </c>
      <c r="BA344" s="39">
        <f t="shared" si="69"/>
        <v>0</v>
      </c>
      <c r="BB344" s="15">
        <f t="shared" si="71"/>
        <v>0</v>
      </c>
      <c r="BC344" s="15">
        <f t="shared" si="77"/>
        <v>0</v>
      </c>
      <c r="BD344" s="36">
        <f t="shared" si="75"/>
        <v>0</v>
      </c>
      <c r="BE344" s="15">
        <f t="shared" si="76"/>
        <v>0</v>
      </c>
      <c r="BF344" s="36">
        <f t="shared" si="68"/>
        <v>71428.57142857143</v>
      </c>
      <c r="BG344" s="36">
        <f t="shared" si="68"/>
        <v>13430.059523809825</v>
      </c>
      <c r="BH344" s="35">
        <f t="shared" si="81"/>
        <v>0</v>
      </c>
    </row>
    <row r="345" spans="12:60" ht="20.25" customHeight="1">
      <c r="L345" s="67"/>
      <c r="M345" s="50">
        <v>327</v>
      </c>
      <c r="N345" s="36">
        <f t="shared" si="72"/>
        <v>84717.26190476221</v>
      </c>
      <c r="O345" s="36">
        <f t="shared" si="73"/>
        <v>71428.57142857143</v>
      </c>
      <c r="P345" s="36">
        <f t="shared" si="74"/>
        <v>13288.690476190777</v>
      </c>
      <c r="Q345" s="48">
        <f t="shared" si="79"/>
        <v>6642857.142857294</v>
      </c>
      <c r="R345" s="37"/>
      <c r="S345" s="68"/>
      <c r="T345" s="50"/>
      <c r="U345" s="35"/>
      <c r="V345" s="36"/>
      <c r="W345" s="36"/>
      <c r="X345" s="35"/>
      <c r="Y345" s="38"/>
      <c r="AY345" s="44">
        <f t="shared" si="80"/>
        <v>1.8189894035458565E-12</v>
      </c>
      <c r="AZ345" s="35">
        <v>327</v>
      </c>
      <c r="BA345" s="39">
        <f t="shared" si="69"/>
        <v>0</v>
      </c>
      <c r="BB345" s="15">
        <f t="shared" si="71"/>
        <v>0</v>
      </c>
      <c r="BC345" s="15">
        <f t="shared" si="77"/>
        <v>0</v>
      </c>
      <c r="BD345" s="36">
        <f t="shared" si="75"/>
        <v>0</v>
      </c>
      <c r="BE345" s="15">
        <f t="shared" si="76"/>
        <v>0</v>
      </c>
      <c r="BF345" s="36">
        <f t="shared" si="68"/>
        <v>71428.57142857143</v>
      </c>
      <c r="BG345" s="36">
        <f t="shared" si="68"/>
        <v>13288.690476190777</v>
      </c>
      <c r="BH345" s="35">
        <f t="shared" si="81"/>
        <v>0</v>
      </c>
    </row>
    <row r="346" spans="12:60" ht="20.25" customHeight="1">
      <c r="L346" s="67"/>
      <c r="M346" s="50">
        <v>328</v>
      </c>
      <c r="N346" s="36">
        <f t="shared" si="72"/>
        <v>84575.89285714316</v>
      </c>
      <c r="O346" s="36">
        <f t="shared" si="73"/>
        <v>71428.57142857143</v>
      </c>
      <c r="P346" s="36">
        <f t="shared" si="74"/>
        <v>13147.321428571728</v>
      </c>
      <c r="Q346" s="48">
        <f t="shared" si="79"/>
        <v>6571428.571428722</v>
      </c>
      <c r="R346" s="37"/>
      <c r="S346" s="68"/>
      <c r="T346" s="50"/>
      <c r="U346" s="35"/>
      <c r="V346" s="36"/>
      <c r="W346" s="36"/>
      <c r="X346" s="35"/>
      <c r="Y346" s="38"/>
      <c r="AY346" s="44">
        <f t="shared" si="80"/>
        <v>-1.8189894035458565E-12</v>
      </c>
      <c r="AZ346" s="35">
        <v>328</v>
      </c>
      <c r="BA346" s="39">
        <f t="shared" si="69"/>
        <v>0</v>
      </c>
      <c r="BB346" s="15">
        <f t="shared" si="71"/>
        <v>0</v>
      </c>
      <c r="BC346" s="15">
        <f t="shared" si="77"/>
        <v>0</v>
      </c>
      <c r="BD346" s="36">
        <f t="shared" si="75"/>
        <v>0</v>
      </c>
      <c r="BE346" s="15">
        <f t="shared" si="76"/>
        <v>0</v>
      </c>
      <c r="BF346" s="36">
        <f aca="true" t="shared" si="82" ref="BF346:BG409">O346</f>
        <v>71428.57142857143</v>
      </c>
      <c r="BG346" s="36">
        <f t="shared" si="82"/>
        <v>13147.321428571728</v>
      </c>
      <c r="BH346" s="35">
        <f t="shared" si="81"/>
        <v>0</v>
      </c>
    </row>
    <row r="347" spans="12:60" ht="20.25" customHeight="1">
      <c r="L347" s="67"/>
      <c r="M347" s="50">
        <v>329</v>
      </c>
      <c r="N347" s="36">
        <f t="shared" si="72"/>
        <v>84434.52380952411</v>
      </c>
      <c r="O347" s="36">
        <f t="shared" si="73"/>
        <v>71428.57142857143</v>
      </c>
      <c r="P347" s="36">
        <f t="shared" si="74"/>
        <v>13005.952380952678</v>
      </c>
      <c r="Q347" s="48">
        <f t="shared" si="79"/>
        <v>6500000.00000015</v>
      </c>
      <c r="R347" s="37"/>
      <c r="S347" s="68"/>
      <c r="T347" s="50"/>
      <c r="U347" s="35"/>
      <c r="V347" s="36"/>
      <c r="W347" s="36"/>
      <c r="X347" s="35"/>
      <c r="Y347" s="38"/>
      <c r="AY347" s="44">
        <f t="shared" si="80"/>
        <v>-5.4569682106375694E-12</v>
      </c>
      <c r="AZ347" s="35">
        <v>329</v>
      </c>
      <c r="BA347" s="39">
        <f t="shared" si="69"/>
        <v>0</v>
      </c>
      <c r="BB347" s="15">
        <f t="shared" si="71"/>
        <v>0</v>
      </c>
      <c r="BC347" s="15">
        <f t="shared" si="77"/>
        <v>0</v>
      </c>
      <c r="BD347" s="36">
        <f t="shared" si="75"/>
        <v>0</v>
      </c>
      <c r="BE347" s="15">
        <f t="shared" si="76"/>
        <v>0</v>
      </c>
      <c r="BF347" s="36">
        <f t="shared" si="82"/>
        <v>71428.57142857143</v>
      </c>
      <c r="BG347" s="36">
        <f t="shared" si="82"/>
        <v>13005.952380952678</v>
      </c>
      <c r="BH347" s="35">
        <f t="shared" si="81"/>
        <v>0</v>
      </c>
    </row>
    <row r="348" spans="12:60" ht="20.25" customHeight="1">
      <c r="L348" s="67"/>
      <c r="M348" s="50">
        <v>330</v>
      </c>
      <c r="N348" s="36">
        <f t="shared" si="72"/>
        <v>84293.15476190507</v>
      </c>
      <c r="O348" s="36">
        <f t="shared" si="73"/>
        <v>71428.57142857143</v>
      </c>
      <c r="P348" s="36">
        <f t="shared" si="74"/>
        <v>12864.583333333629</v>
      </c>
      <c r="Q348" s="48">
        <f t="shared" si="79"/>
        <v>6428571.428571578</v>
      </c>
      <c r="R348" s="37"/>
      <c r="S348" s="68"/>
      <c r="T348" s="50">
        <v>55</v>
      </c>
      <c r="U348" s="9">
        <f>V348+W348</f>
        <v>0</v>
      </c>
      <c r="V348" s="36">
        <f>IF(T348&gt;$G$8*2,0,$P$9/$G$8/2)</f>
        <v>0</v>
      </c>
      <c r="W348" s="36">
        <f>X342*$G$9/2</f>
        <v>0</v>
      </c>
      <c r="X348" s="48">
        <f>IF(X342-V348&lt;0,0,X342-V348)</f>
        <v>0</v>
      </c>
      <c r="Y348" s="37"/>
      <c r="AY348" s="44">
        <f t="shared" si="80"/>
        <v>5.4569682106375694E-12</v>
      </c>
      <c r="AZ348" s="35">
        <v>330</v>
      </c>
      <c r="BA348" s="39">
        <f t="shared" si="69"/>
        <v>0</v>
      </c>
      <c r="BB348" s="15">
        <f t="shared" si="71"/>
        <v>0</v>
      </c>
      <c r="BC348" s="15">
        <f t="shared" si="77"/>
        <v>0</v>
      </c>
      <c r="BD348" s="36">
        <f t="shared" si="75"/>
        <v>0</v>
      </c>
      <c r="BE348" s="15">
        <f t="shared" si="76"/>
        <v>0</v>
      </c>
      <c r="BF348" s="36">
        <f t="shared" si="82"/>
        <v>71428.57142857143</v>
      </c>
      <c r="BG348" s="36">
        <f t="shared" si="82"/>
        <v>12864.583333333629</v>
      </c>
      <c r="BH348" s="35">
        <f t="shared" si="81"/>
        <v>0</v>
      </c>
    </row>
    <row r="349" spans="12:60" ht="20.25" customHeight="1">
      <c r="L349" s="67"/>
      <c r="M349" s="50">
        <v>331</v>
      </c>
      <c r="N349" s="36">
        <f t="shared" si="72"/>
        <v>84151.78571428602</v>
      </c>
      <c r="O349" s="36">
        <f t="shared" si="73"/>
        <v>71428.57142857143</v>
      </c>
      <c r="P349" s="36">
        <f t="shared" si="74"/>
        <v>12723.214285714581</v>
      </c>
      <c r="Q349" s="48">
        <f t="shared" si="79"/>
        <v>6357142.857143006</v>
      </c>
      <c r="R349" s="37"/>
      <c r="S349" s="68"/>
      <c r="T349" s="50"/>
      <c r="U349" s="35"/>
      <c r="V349" s="36"/>
      <c r="W349" s="36"/>
      <c r="X349" s="35"/>
      <c r="Y349" s="38"/>
      <c r="AY349" s="44">
        <f t="shared" si="80"/>
        <v>0</v>
      </c>
      <c r="AZ349" s="35">
        <v>331</v>
      </c>
      <c r="BA349" s="39">
        <f t="shared" si="69"/>
        <v>0</v>
      </c>
      <c r="BB349" s="15">
        <f t="shared" si="71"/>
        <v>0</v>
      </c>
      <c r="BC349" s="15">
        <f t="shared" si="77"/>
        <v>0</v>
      </c>
      <c r="BD349" s="36">
        <f t="shared" si="75"/>
        <v>0</v>
      </c>
      <c r="BE349" s="15">
        <f t="shared" si="76"/>
        <v>0</v>
      </c>
      <c r="BF349" s="36">
        <f t="shared" si="82"/>
        <v>71428.57142857143</v>
      </c>
      <c r="BG349" s="36">
        <f t="shared" si="82"/>
        <v>12723.214285714581</v>
      </c>
      <c r="BH349" s="35">
        <f t="shared" si="81"/>
        <v>0</v>
      </c>
    </row>
    <row r="350" spans="12:60" ht="20.25" customHeight="1">
      <c r="L350" s="67"/>
      <c r="M350" s="50">
        <v>332</v>
      </c>
      <c r="N350" s="36">
        <f t="shared" si="72"/>
        <v>84010.41666666696</v>
      </c>
      <c r="O350" s="36">
        <f t="shared" si="73"/>
        <v>71428.57142857143</v>
      </c>
      <c r="P350" s="36">
        <f t="shared" si="74"/>
        <v>12581.845238095533</v>
      </c>
      <c r="Q350" s="48">
        <f t="shared" si="79"/>
        <v>6285714.285714434</v>
      </c>
      <c r="R350" s="37"/>
      <c r="S350" s="68"/>
      <c r="T350" s="50"/>
      <c r="U350" s="35"/>
      <c r="V350" s="36"/>
      <c r="W350" s="36"/>
      <c r="X350" s="35"/>
      <c r="Y350" s="38"/>
      <c r="AY350" s="44">
        <f t="shared" si="80"/>
        <v>-5.4569682106375694E-12</v>
      </c>
      <c r="AZ350" s="35">
        <v>332</v>
      </c>
      <c r="BA350" s="39">
        <f t="shared" si="69"/>
        <v>0</v>
      </c>
      <c r="BB350" s="15">
        <f t="shared" si="71"/>
        <v>0</v>
      </c>
      <c r="BC350" s="15">
        <f t="shared" si="77"/>
        <v>0</v>
      </c>
      <c r="BD350" s="36">
        <f t="shared" si="75"/>
        <v>0</v>
      </c>
      <c r="BE350" s="15">
        <f t="shared" si="76"/>
        <v>0</v>
      </c>
      <c r="BF350" s="36">
        <f t="shared" si="82"/>
        <v>71428.57142857143</v>
      </c>
      <c r="BG350" s="36">
        <f t="shared" si="82"/>
        <v>12581.845238095533</v>
      </c>
      <c r="BH350" s="35">
        <f t="shared" si="81"/>
        <v>0</v>
      </c>
    </row>
    <row r="351" spans="12:60" ht="20.25" customHeight="1">
      <c r="L351" s="67"/>
      <c r="M351" s="50">
        <v>333</v>
      </c>
      <c r="N351" s="36">
        <f t="shared" si="72"/>
        <v>83869.04761904792</v>
      </c>
      <c r="O351" s="36">
        <f t="shared" si="73"/>
        <v>71428.57142857143</v>
      </c>
      <c r="P351" s="36">
        <f t="shared" si="74"/>
        <v>12440.476190476484</v>
      </c>
      <c r="Q351" s="48">
        <f t="shared" si="79"/>
        <v>6214285.714285863</v>
      </c>
      <c r="R351" s="37"/>
      <c r="S351" s="68"/>
      <c r="T351" s="50"/>
      <c r="U351" s="35"/>
      <c r="V351" s="36"/>
      <c r="W351" s="36"/>
      <c r="X351" s="35"/>
      <c r="Y351" s="38"/>
      <c r="AY351" s="44">
        <f t="shared" si="80"/>
        <v>5.4569682106375694E-12</v>
      </c>
      <c r="AZ351" s="35">
        <v>333</v>
      </c>
      <c r="BA351" s="39">
        <f aca="true" t="shared" si="83" ref="BA351:BA414">IF($F$19=AZ351,1,0)</f>
        <v>0</v>
      </c>
      <c r="BB351" s="15">
        <f t="shared" si="71"/>
        <v>0</v>
      </c>
      <c r="BC351" s="15">
        <f t="shared" si="77"/>
        <v>0</v>
      </c>
      <c r="BD351" s="36">
        <f t="shared" si="75"/>
        <v>0</v>
      </c>
      <c r="BE351" s="15">
        <f t="shared" si="76"/>
        <v>0</v>
      </c>
      <c r="BF351" s="36">
        <f t="shared" si="82"/>
        <v>71428.57142857143</v>
      </c>
      <c r="BG351" s="36">
        <f t="shared" si="82"/>
        <v>12440.476190476484</v>
      </c>
      <c r="BH351" s="35">
        <f t="shared" si="81"/>
        <v>0</v>
      </c>
    </row>
    <row r="352" spans="12:60" ht="20.25" customHeight="1">
      <c r="L352" s="67"/>
      <c r="M352" s="50">
        <v>334</v>
      </c>
      <c r="N352" s="36">
        <f t="shared" si="72"/>
        <v>83727.67857142887</v>
      </c>
      <c r="O352" s="36">
        <f t="shared" si="73"/>
        <v>71428.57142857143</v>
      </c>
      <c r="P352" s="36">
        <f t="shared" si="74"/>
        <v>12299.107142857436</v>
      </c>
      <c r="Q352" s="48">
        <f t="shared" si="79"/>
        <v>6142857.142857291</v>
      </c>
      <c r="R352" s="37"/>
      <c r="S352" s="68"/>
      <c r="T352" s="50"/>
      <c r="U352" s="35"/>
      <c r="V352" s="36"/>
      <c r="W352" s="36"/>
      <c r="X352" s="35"/>
      <c r="Y352" s="38"/>
      <c r="AY352" s="44">
        <f t="shared" si="80"/>
        <v>0</v>
      </c>
      <c r="AZ352" s="35">
        <v>334</v>
      </c>
      <c r="BA352" s="39">
        <f t="shared" si="83"/>
        <v>0</v>
      </c>
      <c r="BB352" s="15">
        <f aca="true" t="shared" si="84" ref="BB352:BB415">IF(BA352=1,$F$18,IF(BB351&gt;0,BD351,0))</f>
        <v>0</v>
      </c>
      <c r="BC352" s="15">
        <f t="shared" si="77"/>
        <v>0</v>
      </c>
      <c r="BD352" s="36">
        <f t="shared" si="75"/>
        <v>0</v>
      </c>
      <c r="BE352" s="15">
        <f t="shared" si="76"/>
        <v>0</v>
      </c>
      <c r="BF352" s="36">
        <f t="shared" si="82"/>
        <v>71428.57142857143</v>
      </c>
      <c r="BG352" s="36">
        <f t="shared" si="82"/>
        <v>12299.107142857436</v>
      </c>
      <c r="BH352" s="35">
        <f t="shared" si="81"/>
        <v>0</v>
      </c>
    </row>
    <row r="353" spans="12:60" ht="20.25" customHeight="1">
      <c r="L353" s="67"/>
      <c r="M353" s="50">
        <v>335</v>
      </c>
      <c r="N353" s="36">
        <f aca="true" t="shared" si="85" ref="N353:N416">O353+P353</f>
        <v>83586.30952380982</v>
      </c>
      <c r="O353" s="36">
        <f aca="true" t="shared" si="86" ref="O353:O416">IF(M353&gt;$G$8*12,0,$P$7/($G$8*12))</f>
        <v>71428.57142857143</v>
      </c>
      <c r="P353" s="36">
        <f aca="true" t="shared" si="87" ref="P353:P416">(Q352*$G$9)/12</f>
        <v>12157.738095238388</v>
      </c>
      <c r="Q353" s="48">
        <f aca="true" t="shared" si="88" ref="Q353:Q416">Q352-O353</f>
        <v>6071428.571428719</v>
      </c>
      <c r="R353" s="37"/>
      <c r="S353" s="68"/>
      <c r="T353" s="50"/>
      <c r="U353" s="35"/>
      <c r="V353" s="36"/>
      <c r="W353" s="36"/>
      <c r="X353" s="35"/>
      <c r="Y353" s="38"/>
      <c r="AY353" s="44">
        <f t="shared" si="80"/>
        <v>-5.4569682106375694E-12</v>
      </c>
      <c r="AZ353" s="35">
        <v>335</v>
      </c>
      <c r="BA353" s="39">
        <f t="shared" si="83"/>
        <v>0</v>
      </c>
      <c r="BB353" s="15">
        <f t="shared" si="84"/>
        <v>0</v>
      </c>
      <c r="BC353" s="15">
        <f t="shared" si="77"/>
        <v>0</v>
      </c>
      <c r="BD353" s="36">
        <f t="shared" si="75"/>
        <v>0</v>
      </c>
      <c r="BE353" s="15">
        <f t="shared" si="76"/>
        <v>0</v>
      </c>
      <c r="BF353" s="36">
        <f t="shared" si="82"/>
        <v>71428.57142857143</v>
      </c>
      <c r="BG353" s="36">
        <f t="shared" si="82"/>
        <v>12157.738095238388</v>
      </c>
      <c r="BH353" s="35">
        <f t="shared" si="81"/>
        <v>0</v>
      </c>
    </row>
    <row r="354" spans="12:60" ht="20.25" customHeight="1">
      <c r="L354" s="67"/>
      <c r="M354" s="50">
        <v>336</v>
      </c>
      <c r="N354" s="36">
        <f t="shared" si="85"/>
        <v>83444.94047619078</v>
      </c>
      <c r="O354" s="36">
        <f t="shared" si="86"/>
        <v>71428.57142857143</v>
      </c>
      <c r="P354" s="36">
        <f t="shared" si="87"/>
        <v>12016.369047619339</v>
      </c>
      <c r="Q354" s="48">
        <f t="shared" si="88"/>
        <v>6000000.000000147</v>
      </c>
      <c r="R354" s="37"/>
      <c r="S354" s="68"/>
      <c r="T354" s="50">
        <v>56</v>
      </c>
      <c r="U354" s="9">
        <f>V354+W354</f>
        <v>0</v>
      </c>
      <c r="V354" s="36">
        <f>IF(T354&gt;$G$8*2,0,$P$9/$G$8/2)</f>
        <v>0</v>
      </c>
      <c r="W354" s="36">
        <f>X348*$G$9/2</f>
        <v>0</v>
      </c>
      <c r="X354" s="48">
        <f>IF(X348-V354&lt;0,0,X348-V354)</f>
        <v>0</v>
      </c>
      <c r="Y354" s="37"/>
      <c r="AY354" s="44">
        <f t="shared" si="80"/>
        <v>5.4569682106375694E-12</v>
      </c>
      <c r="AZ354" s="35">
        <v>336</v>
      </c>
      <c r="BA354" s="39">
        <f t="shared" si="83"/>
        <v>0</v>
      </c>
      <c r="BB354" s="15">
        <f t="shared" si="84"/>
        <v>0</v>
      </c>
      <c r="BC354" s="15">
        <f t="shared" si="77"/>
        <v>0</v>
      </c>
      <c r="BD354" s="36">
        <f t="shared" si="75"/>
        <v>0</v>
      </c>
      <c r="BE354" s="15">
        <f t="shared" si="76"/>
        <v>0</v>
      </c>
      <c r="BF354" s="36">
        <f t="shared" si="82"/>
        <v>71428.57142857143</v>
      </c>
      <c r="BG354" s="36">
        <f t="shared" si="82"/>
        <v>12016.369047619339</v>
      </c>
      <c r="BH354" s="35">
        <f t="shared" si="81"/>
        <v>0</v>
      </c>
    </row>
    <row r="355" spans="12:60" ht="20.25" customHeight="1">
      <c r="L355" s="64" t="s">
        <v>65</v>
      </c>
      <c r="M355" s="50">
        <v>337</v>
      </c>
      <c r="N355" s="36">
        <f t="shared" si="85"/>
        <v>83303.57142857173</v>
      </c>
      <c r="O355" s="36">
        <f t="shared" si="86"/>
        <v>71428.57142857143</v>
      </c>
      <c r="P355" s="36">
        <f t="shared" si="87"/>
        <v>11875.000000000291</v>
      </c>
      <c r="Q355" s="48">
        <f t="shared" si="88"/>
        <v>5928571.428571575</v>
      </c>
      <c r="R355" s="37"/>
      <c r="S355" s="65" t="s">
        <v>65</v>
      </c>
      <c r="T355" s="50"/>
      <c r="U355" s="35"/>
      <c r="V355" s="36"/>
      <c r="W355" s="36"/>
      <c r="X355" s="35"/>
      <c r="Y355" s="38"/>
      <c r="AY355" s="44">
        <f t="shared" si="80"/>
        <v>0</v>
      </c>
      <c r="AZ355" s="35">
        <v>337</v>
      </c>
      <c r="BA355" s="39">
        <f t="shared" si="83"/>
        <v>0</v>
      </c>
      <c r="BB355" s="15">
        <f t="shared" si="84"/>
        <v>0</v>
      </c>
      <c r="BC355" s="15">
        <f t="shared" si="77"/>
        <v>0</v>
      </c>
      <c r="BD355" s="36">
        <f t="shared" si="75"/>
        <v>0</v>
      </c>
      <c r="BE355" s="15">
        <f t="shared" si="76"/>
        <v>0</v>
      </c>
      <c r="BF355" s="36">
        <f t="shared" si="82"/>
        <v>71428.57142857143</v>
      </c>
      <c r="BG355" s="36">
        <f t="shared" si="82"/>
        <v>11875.000000000291</v>
      </c>
      <c r="BH355" s="35">
        <f t="shared" si="81"/>
        <v>0</v>
      </c>
    </row>
    <row r="356" spans="12:60" ht="20.25" customHeight="1">
      <c r="L356" s="64"/>
      <c r="M356" s="50">
        <v>338</v>
      </c>
      <c r="N356" s="36">
        <f t="shared" si="85"/>
        <v>83162.20238095267</v>
      </c>
      <c r="O356" s="36">
        <f t="shared" si="86"/>
        <v>71428.57142857143</v>
      </c>
      <c r="P356" s="36">
        <f t="shared" si="87"/>
        <v>11733.630952381243</v>
      </c>
      <c r="Q356" s="48">
        <f t="shared" si="88"/>
        <v>5857142.8571430035</v>
      </c>
      <c r="R356" s="37"/>
      <c r="S356" s="65"/>
      <c r="T356" s="50"/>
      <c r="U356" s="35"/>
      <c r="V356" s="36"/>
      <c r="W356" s="36"/>
      <c r="X356" s="35"/>
      <c r="Y356" s="38"/>
      <c r="AY356" s="44">
        <f t="shared" si="80"/>
        <v>-5.4569682106375694E-12</v>
      </c>
      <c r="AZ356" s="35">
        <v>338</v>
      </c>
      <c r="BA356" s="39">
        <f t="shared" si="83"/>
        <v>0</v>
      </c>
      <c r="BB356" s="15">
        <f t="shared" si="84"/>
        <v>0</v>
      </c>
      <c r="BC356" s="15">
        <f t="shared" si="77"/>
        <v>0</v>
      </c>
      <c r="BD356" s="36">
        <f t="shared" si="75"/>
        <v>0</v>
      </c>
      <c r="BE356" s="15">
        <f t="shared" si="76"/>
        <v>0</v>
      </c>
      <c r="BF356" s="36">
        <f t="shared" si="82"/>
        <v>71428.57142857143</v>
      </c>
      <c r="BG356" s="36">
        <f t="shared" si="82"/>
        <v>11733.630952381243</v>
      </c>
      <c r="BH356" s="35">
        <f t="shared" si="81"/>
        <v>0</v>
      </c>
    </row>
    <row r="357" spans="12:60" ht="20.25" customHeight="1">
      <c r="L357" s="64"/>
      <c r="M357" s="50">
        <v>339</v>
      </c>
      <c r="N357" s="36">
        <f t="shared" si="85"/>
        <v>83020.83333333363</v>
      </c>
      <c r="O357" s="36">
        <f t="shared" si="86"/>
        <v>71428.57142857143</v>
      </c>
      <c r="P357" s="36">
        <f t="shared" si="87"/>
        <v>11592.261904762194</v>
      </c>
      <c r="Q357" s="48">
        <f t="shared" si="88"/>
        <v>5785714.285714432</v>
      </c>
      <c r="R357" s="37"/>
      <c r="S357" s="65"/>
      <c r="T357" s="50"/>
      <c r="U357" s="35"/>
      <c r="V357" s="36"/>
      <c r="W357" s="36"/>
      <c r="X357" s="35"/>
      <c r="Y357" s="38"/>
      <c r="AY357" s="44">
        <f t="shared" si="80"/>
        <v>5.4569682106375694E-12</v>
      </c>
      <c r="AZ357" s="35">
        <v>339</v>
      </c>
      <c r="BA357" s="39">
        <f t="shared" si="83"/>
        <v>0</v>
      </c>
      <c r="BB357" s="15">
        <f t="shared" si="84"/>
        <v>0</v>
      </c>
      <c r="BC357" s="15">
        <f t="shared" si="77"/>
        <v>0</v>
      </c>
      <c r="BD357" s="36">
        <f t="shared" si="75"/>
        <v>0</v>
      </c>
      <c r="BE357" s="15">
        <f t="shared" si="76"/>
        <v>0</v>
      </c>
      <c r="BF357" s="36">
        <f t="shared" si="82"/>
        <v>71428.57142857143</v>
      </c>
      <c r="BG357" s="36">
        <f t="shared" si="82"/>
        <v>11592.261904762194</v>
      </c>
      <c r="BH357" s="35">
        <f t="shared" si="81"/>
        <v>0</v>
      </c>
    </row>
    <row r="358" spans="12:60" ht="20.25" customHeight="1">
      <c r="L358" s="64"/>
      <c r="M358" s="50">
        <v>340</v>
      </c>
      <c r="N358" s="36">
        <f t="shared" si="85"/>
        <v>82879.46428571458</v>
      </c>
      <c r="O358" s="36">
        <f t="shared" si="86"/>
        <v>71428.57142857143</v>
      </c>
      <c r="P358" s="36">
        <f t="shared" si="87"/>
        <v>11450.892857143146</v>
      </c>
      <c r="Q358" s="48">
        <f t="shared" si="88"/>
        <v>5714285.71428586</v>
      </c>
      <c r="R358" s="37"/>
      <c r="S358" s="65"/>
      <c r="T358" s="50"/>
      <c r="U358" s="35"/>
      <c r="V358" s="36"/>
      <c r="W358" s="36"/>
      <c r="X358" s="35"/>
      <c r="Y358" s="38"/>
      <c r="AY358" s="44">
        <f t="shared" si="80"/>
        <v>0</v>
      </c>
      <c r="AZ358" s="35">
        <v>340</v>
      </c>
      <c r="BA358" s="39">
        <f t="shared" si="83"/>
        <v>0</v>
      </c>
      <c r="BB358" s="15">
        <f t="shared" si="84"/>
        <v>0</v>
      </c>
      <c r="BC358" s="15">
        <f t="shared" si="77"/>
        <v>0</v>
      </c>
      <c r="BD358" s="36">
        <f t="shared" si="75"/>
        <v>0</v>
      </c>
      <c r="BE358" s="15">
        <f t="shared" si="76"/>
        <v>0</v>
      </c>
      <c r="BF358" s="36">
        <f t="shared" si="82"/>
        <v>71428.57142857143</v>
      </c>
      <c r="BG358" s="36">
        <f t="shared" si="82"/>
        <v>11450.892857143146</v>
      </c>
      <c r="BH358" s="35">
        <f t="shared" si="81"/>
        <v>0</v>
      </c>
    </row>
    <row r="359" spans="12:60" ht="20.25" customHeight="1">
      <c r="L359" s="64"/>
      <c r="M359" s="50">
        <v>341</v>
      </c>
      <c r="N359" s="36">
        <f t="shared" si="85"/>
        <v>82738.09523809553</v>
      </c>
      <c r="O359" s="36">
        <f t="shared" si="86"/>
        <v>71428.57142857143</v>
      </c>
      <c r="P359" s="36">
        <f t="shared" si="87"/>
        <v>11309.523809524098</v>
      </c>
      <c r="Q359" s="48">
        <f t="shared" si="88"/>
        <v>5642857.142857288</v>
      </c>
      <c r="R359" s="37"/>
      <c r="S359" s="65"/>
      <c r="T359" s="50"/>
      <c r="U359" s="35"/>
      <c r="V359" s="36"/>
      <c r="W359" s="36"/>
      <c r="X359" s="35"/>
      <c r="Y359" s="38"/>
      <c r="AY359" s="44">
        <f t="shared" si="80"/>
        <v>-5.4569682106375694E-12</v>
      </c>
      <c r="AZ359" s="35">
        <v>341</v>
      </c>
      <c r="BA359" s="39">
        <f t="shared" si="83"/>
        <v>0</v>
      </c>
      <c r="BB359" s="15">
        <f t="shared" si="84"/>
        <v>0</v>
      </c>
      <c r="BC359" s="15">
        <f t="shared" si="77"/>
        <v>0</v>
      </c>
      <c r="BD359" s="36">
        <f t="shared" si="75"/>
        <v>0</v>
      </c>
      <c r="BE359" s="15">
        <f t="shared" si="76"/>
        <v>0</v>
      </c>
      <c r="BF359" s="36">
        <f t="shared" si="82"/>
        <v>71428.57142857143</v>
      </c>
      <c r="BG359" s="36">
        <f t="shared" si="82"/>
        <v>11309.523809524098</v>
      </c>
      <c r="BH359" s="35">
        <f t="shared" si="81"/>
        <v>0</v>
      </c>
    </row>
    <row r="360" spans="12:60" ht="20.25" customHeight="1">
      <c r="L360" s="64"/>
      <c r="M360" s="50">
        <v>342</v>
      </c>
      <c r="N360" s="36">
        <f t="shared" si="85"/>
        <v>82596.72619047649</v>
      </c>
      <c r="O360" s="36">
        <f t="shared" si="86"/>
        <v>71428.57142857143</v>
      </c>
      <c r="P360" s="36">
        <f t="shared" si="87"/>
        <v>11168.154761905049</v>
      </c>
      <c r="Q360" s="48">
        <f t="shared" si="88"/>
        <v>5571428.571428716</v>
      </c>
      <c r="R360" s="37"/>
      <c r="S360" s="65"/>
      <c r="T360" s="50">
        <v>57</v>
      </c>
      <c r="U360" s="9">
        <f>V360+W360</f>
        <v>0</v>
      </c>
      <c r="V360" s="36">
        <f>IF(T360&gt;$G$8*2,0,$P$9/$G$8/2)</f>
        <v>0</v>
      </c>
      <c r="W360" s="36">
        <f>X354*$G$9/2</f>
        <v>0</v>
      </c>
      <c r="X360" s="48">
        <f>IF(X354-V360&lt;0,0,X354-V360)</f>
        <v>0</v>
      </c>
      <c r="Y360" s="37"/>
      <c r="AY360" s="44">
        <f t="shared" si="80"/>
        <v>5.4569682106375694E-12</v>
      </c>
      <c r="AZ360" s="35">
        <v>342</v>
      </c>
      <c r="BA360" s="39">
        <f t="shared" si="83"/>
        <v>0</v>
      </c>
      <c r="BB360" s="15">
        <f t="shared" si="84"/>
        <v>0</v>
      </c>
      <c r="BC360" s="15">
        <f t="shared" si="77"/>
        <v>0</v>
      </c>
      <c r="BD360" s="36">
        <f t="shared" si="75"/>
        <v>0</v>
      </c>
      <c r="BE360" s="15">
        <f t="shared" si="76"/>
        <v>0</v>
      </c>
      <c r="BF360" s="36">
        <f t="shared" si="82"/>
        <v>71428.57142857143</v>
      </c>
      <c r="BG360" s="36">
        <f t="shared" si="82"/>
        <v>11168.154761905049</v>
      </c>
      <c r="BH360" s="35">
        <f t="shared" si="81"/>
        <v>0</v>
      </c>
    </row>
    <row r="361" spans="12:60" ht="20.25" customHeight="1">
      <c r="L361" s="64"/>
      <c r="M361" s="50">
        <v>343</v>
      </c>
      <c r="N361" s="36">
        <f t="shared" si="85"/>
        <v>82455.35714285744</v>
      </c>
      <c r="O361" s="36">
        <f t="shared" si="86"/>
        <v>71428.57142857143</v>
      </c>
      <c r="P361" s="36">
        <f t="shared" si="87"/>
        <v>11026.785714286001</v>
      </c>
      <c r="Q361" s="48">
        <f t="shared" si="88"/>
        <v>5500000.000000144</v>
      </c>
      <c r="R361" s="37"/>
      <c r="S361" s="65"/>
      <c r="T361" s="50"/>
      <c r="U361" s="35"/>
      <c r="V361" s="36"/>
      <c r="W361" s="36"/>
      <c r="X361" s="35"/>
      <c r="Y361" s="38"/>
      <c r="AY361" s="44">
        <f t="shared" si="80"/>
        <v>0</v>
      </c>
      <c r="AZ361" s="35">
        <v>343</v>
      </c>
      <c r="BA361" s="39">
        <f t="shared" si="83"/>
        <v>0</v>
      </c>
      <c r="BB361" s="15">
        <f t="shared" si="84"/>
        <v>0</v>
      </c>
      <c r="BC361" s="15">
        <f t="shared" si="77"/>
        <v>0</v>
      </c>
      <c r="BD361" s="36">
        <f t="shared" si="75"/>
        <v>0</v>
      </c>
      <c r="BE361" s="15">
        <f t="shared" si="76"/>
        <v>0</v>
      </c>
      <c r="BF361" s="36">
        <f t="shared" si="82"/>
        <v>71428.57142857143</v>
      </c>
      <c r="BG361" s="36">
        <f t="shared" si="82"/>
        <v>11026.785714286001</v>
      </c>
      <c r="BH361" s="35">
        <f t="shared" si="81"/>
        <v>0</v>
      </c>
    </row>
    <row r="362" spans="12:60" ht="20.25" customHeight="1">
      <c r="L362" s="64"/>
      <c r="M362" s="50">
        <v>344</v>
      </c>
      <c r="N362" s="36">
        <f t="shared" si="85"/>
        <v>82313.98809523838</v>
      </c>
      <c r="O362" s="36">
        <f t="shared" si="86"/>
        <v>71428.57142857143</v>
      </c>
      <c r="P362" s="36">
        <f t="shared" si="87"/>
        <v>10885.416666666953</v>
      </c>
      <c r="Q362" s="48">
        <f t="shared" si="88"/>
        <v>5428571.4285715725</v>
      </c>
      <c r="R362" s="37"/>
      <c r="S362" s="65"/>
      <c r="T362" s="50"/>
      <c r="U362" s="35"/>
      <c r="V362" s="36"/>
      <c r="W362" s="36"/>
      <c r="X362" s="35"/>
      <c r="Y362" s="38"/>
      <c r="AY362" s="44">
        <f t="shared" si="80"/>
        <v>-5.4569682106375694E-12</v>
      </c>
      <c r="AZ362" s="35">
        <v>344</v>
      </c>
      <c r="BA362" s="39">
        <f t="shared" si="83"/>
        <v>0</v>
      </c>
      <c r="BB362" s="15">
        <f t="shared" si="84"/>
        <v>0</v>
      </c>
      <c r="BC362" s="15">
        <f t="shared" si="77"/>
        <v>0</v>
      </c>
      <c r="BD362" s="36">
        <f t="shared" si="75"/>
        <v>0</v>
      </c>
      <c r="BE362" s="15">
        <f t="shared" si="76"/>
        <v>0</v>
      </c>
      <c r="BF362" s="36">
        <f t="shared" si="82"/>
        <v>71428.57142857143</v>
      </c>
      <c r="BG362" s="36">
        <f t="shared" si="82"/>
        <v>10885.416666666953</v>
      </c>
      <c r="BH362" s="35">
        <f t="shared" si="81"/>
        <v>0</v>
      </c>
    </row>
    <row r="363" spans="12:60" ht="20.25" customHeight="1">
      <c r="L363" s="64"/>
      <c r="M363" s="50">
        <v>345</v>
      </c>
      <c r="N363" s="36">
        <f t="shared" si="85"/>
        <v>82172.61904761934</v>
      </c>
      <c r="O363" s="36">
        <f t="shared" si="86"/>
        <v>71428.57142857143</v>
      </c>
      <c r="P363" s="36">
        <f t="shared" si="87"/>
        <v>10744.047619047904</v>
      </c>
      <c r="Q363" s="48">
        <f t="shared" si="88"/>
        <v>5357142.857143001</v>
      </c>
      <c r="R363" s="37"/>
      <c r="S363" s="65"/>
      <c r="T363" s="50"/>
      <c r="U363" s="35"/>
      <c r="V363" s="36"/>
      <c r="W363" s="36"/>
      <c r="X363" s="35"/>
      <c r="Y363" s="38"/>
      <c r="AY363" s="44">
        <f t="shared" si="80"/>
        <v>5.4569682106375694E-12</v>
      </c>
      <c r="AZ363" s="35">
        <v>345</v>
      </c>
      <c r="BA363" s="39">
        <f t="shared" si="83"/>
        <v>0</v>
      </c>
      <c r="BB363" s="15">
        <f t="shared" si="84"/>
        <v>0</v>
      </c>
      <c r="BC363" s="15">
        <f t="shared" si="77"/>
        <v>0</v>
      </c>
      <c r="BD363" s="36">
        <f t="shared" si="75"/>
        <v>0</v>
      </c>
      <c r="BE363" s="15">
        <f t="shared" si="76"/>
        <v>0</v>
      </c>
      <c r="BF363" s="36">
        <f t="shared" si="82"/>
        <v>71428.57142857143</v>
      </c>
      <c r="BG363" s="36">
        <f t="shared" si="82"/>
        <v>10744.047619047904</v>
      </c>
      <c r="BH363" s="35">
        <f t="shared" si="81"/>
        <v>0</v>
      </c>
    </row>
    <row r="364" spans="12:60" ht="20.25" customHeight="1">
      <c r="L364" s="64"/>
      <c r="M364" s="50">
        <v>346</v>
      </c>
      <c r="N364" s="36">
        <f t="shared" si="85"/>
        <v>82031.25000000029</v>
      </c>
      <c r="O364" s="36">
        <f t="shared" si="86"/>
        <v>71428.57142857143</v>
      </c>
      <c r="P364" s="36">
        <f t="shared" si="87"/>
        <v>10602.678571428856</v>
      </c>
      <c r="Q364" s="48">
        <f t="shared" si="88"/>
        <v>5285714.285714429</v>
      </c>
      <c r="R364" s="37"/>
      <c r="S364" s="65"/>
      <c r="T364" s="50"/>
      <c r="U364" s="35"/>
      <c r="V364" s="36"/>
      <c r="W364" s="36"/>
      <c r="X364" s="35"/>
      <c r="Y364" s="38"/>
      <c r="AY364" s="44">
        <f t="shared" si="80"/>
        <v>0</v>
      </c>
      <c r="AZ364" s="35">
        <v>346</v>
      </c>
      <c r="BA364" s="39">
        <f t="shared" si="83"/>
        <v>0</v>
      </c>
      <c r="BB364" s="15">
        <f t="shared" si="84"/>
        <v>0</v>
      </c>
      <c r="BC364" s="15">
        <f t="shared" si="77"/>
        <v>0</v>
      </c>
      <c r="BD364" s="36">
        <f t="shared" si="75"/>
        <v>0</v>
      </c>
      <c r="BE364" s="15">
        <f t="shared" si="76"/>
        <v>0</v>
      </c>
      <c r="BF364" s="36">
        <f t="shared" si="82"/>
        <v>71428.57142857143</v>
      </c>
      <c r="BG364" s="36">
        <f t="shared" si="82"/>
        <v>10602.678571428856</v>
      </c>
      <c r="BH364" s="35">
        <f t="shared" si="81"/>
        <v>0</v>
      </c>
    </row>
    <row r="365" spans="12:60" ht="20.25" customHeight="1">
      <c r="L365" s="64"/>
      <c r="M365" s="50">
        <v>347</v>
      </c>
      <c r="N365" s="36">
        <f t="shared" si="85"/>
        <v>81889.88095238124</v>
      </c>
      <c r="O365" s="36">
        <f t="shared" si="86"/>
        <v>71428.57142857143</v>
      </c>
      <c r="P365" s="36">
        <f t="shared" si="87"/>
        <v>10461.309523809807</v>
      </c>
      <c r="Q365" s="48">
        <f t="shared" si="88"/>
        <v>5214285.714285857</v>
      </c>
      <c r="R365" s="37"/>
      <c r="S365" s="65"/>
      <c r="T365" s="50"/>
      <c r="U365" s="35"/>
      <c r="V365" s="36"/>
      <c r="W365" s="36"/>
      <c r="X365" s="35"/>
      <c r="Y365" s="38"/>
      <c r="AY365" s="44">
        <f t="shared" si="80"/>
        <v>-3.637978807091713E-12</v>
      </c>
      <c r="AZ365" s="35">
        <v>347</v>
      </c>
      <c r="BA365" s="39">
        <f t="shared" si="83"/>
        <v>0</v>
      </c>
      <c r="BB365" s="15">
        <f t="shared" si="84"/>
        <v>0</v>
      </c>
      <c r="BC365" s="15">
        <f t="shared" si="77"/>
        <v>0</v>
      </c>
      <c r="BD365" s="36">
        <f t="shared" si="75"/>
        <v>0</v>
      </c>
      <c r="BE365" s="15">
        <f t="shared" si="76"/>
        <v>0</v>
      </c>
      <c r="BF365" s="36">
        <f t="shared" si="82"/>
        <v>71428.57142857143</v>
      </c>
      <c r="BG365" s="36">
        <f t="shared" si="82"/>
        <v>10461.309523809807</v>
      </c>
      <c r="BH365" s="35">
        <f t="shared" si="81"/>
        <v>0</v>
      </c>
    </row>
    <row r="366" spans="12:60" ht="20.25" customHeight="1">
      <c r="L366" s="64"/>
      <c r="M366" s="50">
        <v>348</v>
      </c>
      <c r="N366" s="36">
        <f t="shared" si="85"/>
        <v>81748.5119047622</v>
      </c>
      <c r="O366" s="36">
        <f t="shared" si="86"/>
        <v>71428.57142857143</v>
      </c>
      <c r="P366" s="36">
        <f t="shared" si="87"/>
        <v>10319.940476190759</v>
      </c>
      <c r="Q366" s="48">
        <f t="shared" si="88"/>
        <v>5142857.142857285</v>
      </c>
      <c r="R366" s="37"/>
      <c r="S366" s="65"/>
      <c r="T366" s="50">
        <v>58</v>
      </c>
      <c r="U366" s="9">
        <f>V366+W366</f>
        <v>0</v>
      </c>
      <c r="V366" s="36">
        <f>IF(T366&gt;$G$8*2,0,$P$9/$G$8/2)</f>
        <v>0</v>
      </c>
      <c r="W366" s="36">
        <f>X360*$G$9/2</f>
        <v>0</v>
      </c>
      <c r="X366" s="48">
        <f>IF(X360-V366&lt;0,0,X360-V366)</f>
        <v>0</v>
      </c>
      <c r="Y366" s="37"/>
      <c r="AY366" s="44">
        <f t="shared" si="80"/>
        <v>5.4569682106375694E-12</v>
      </c>
      <c r="AZ366" s="35">
        <v>348</v>
      </c>
      <c r="BA366" s="39">
        <f t="shared" si="83"/>
        <v>0</v>
      </c>
      <c r="BB366" s="15">
        <f t="shared" si="84"/>
        <v>0</v>
      </c>
      <c r="BC366" s="15">
        <f t="shared" si="77"/>
        <v>0</v>
      </c>
      <c r="BD366" s="36">
        <f t="shared" si="75"/>
        <v>0</v>
      </c>
      <c r="BE366" s="15">
        <f t="shared" si="76"/>
        <v>0</v>
      </c>
      <c r="BF366" s="36">
        <f t="shared" si="82"/>
        <v>71428.57142857143</v>
      </c>
      <c r="BG366" s="36">
        <f t="shared" si="82"/>
        <v>10319.940476190759</v>
      </c>
      <c r="BH366" s="35">
        <f t="shared" si="81"/>
        <v>0</v>
      </c>
    </row>
    <row r="367" spans="12:60" ht="20.25" customHeight="1">
      <c r="L367" s="67" t="s">
        <v>66</v>
      </c>
      <c r="M367" s="50">
        <v>349</v>
      </c>
      <c r="N367" s="36">
        <f t="shared" si="85"/>
        <v>81607.14285714315</v>
      </c>
      <c r="O367" s="36">
        <f t="shared" si="86"/>
        <v>71428.57142857143</v>
      </c>
      <c r="P367" s="36">
        <f t="shared" si="87"/>
        <v>10178.57142857171</v>
      </c>
      <c r="Q367" s="48">
        <f t="shared" si="88"/>
        <v>5071428.571428713</v>
      </c>
      <c r="R367" s="37"/>
      <c r="S367" s="68" t="s">
        <v>66</v>
      </c>
      <c r="T367" s="50"/>
      <c r="U367" s="35"/>
      <c r="V367" s="36"/>
      <c r="W367" s="36"/>
      <c r="X367" s="35"/>
      <c r="Y367" s="38"/>
      <c r="AY367" s="44">
        <f t="shared" si="80"/>
        <v>1.8189894035458565E-12</v>
      </c>
      <c r="AZ367" s="35">
        <v>349</v>
      </c>
      <c r="BA367" s="39">
        <f t="shared" si="83"/>
        <v>0</v>
      </c>
      <c r="BB367" s="15">
        <f t="shared" si="84"/>
        <v>0</v>
      </c>
      <c r="BC367" s="15">
        <f t="shared" si="77"/>
        <v>0</v>
      </c>
      <c r="BD367" s="36">
        <f t="shared" si="75"/>
        <v>0</v>
      </c>
      <c r="BE367" s="15">
        <f t="shared" si="76"/>
        <v>0</v>
      </c>
      <c r="BF367" s="36">
        <f t="shared" si="82"/>
        <v>71428.57142857143</v>
      </c>
      <c r="BG367" s="36">
        <f t="shared" si="82"/>
        <v>10178.57142857171</v>
      </c>
      <c r="BH367" s="35">
        <f t="shared" si="81"/>
        <v>0</v>
      </c>
    </row>
    <row r="368" spans="12:60" ht="20.25" customHeight="1">
      <c r="L368" s="67"/>
      <c r="M368" s="50">
        <v>350</v>
      </c>
      <c r="N368" s="36">
        <f t="shared" si="85"/>
        <v>81465.7738095241</v>
      </c>
      <c r="O368" s="36">
        <f t="shared" si="86"/>
        <v>71428.57142857143</v>
      </c>
      <c r="P368" s="36">
        <f t="shared" si="87"/>
        <v>10037.202380952662</v>
      </c>
      <c r="Q368" s="48">
        <f t="shared" si="88"/>
        <v>5000000.000000142</v>
      </c>
      <c r="R368" s="37"/>
      <c r="S368" s="68"/>
      <c r="T368" s="50"/>
      <c r="U368" s="35"/>
      <c r="V368" s="36"/>
      <c r="W368" s="36"/>
      <c r="X368" s="35"/>
      <c r="Y368" s="38"/>
      <c r="AY368" s="44">
        <f t="shared" si="80"/>
        <v>-3.637978807091713E-12</v>
      </c>
      <c r="AZ368" s="35">
        <v>350</v>
      </c>
      <c r="BA368" s="39">
        <f t="shared" si="83"/>
        <v>0</v>
      </c>
      <c r="BB368" s="15">
        <f t="shared" si="84"/>
        <v>0</v>
      </c>
      <c r="BC368" s="15">
        <f t="shared" si="77"/>
        <v>0</v>
      </c>
      <c r="BD368" s="36">
        <f t="shared" si="75"/>
        <v>0</v>
      </c>
      <c r="BE368" s="15">
        <f t="shared" si="76"/>
        <v>0</v>
      </c>
      <c r="BF368" s="36">
        <f t="shared" si="82"/>
        <v>71428.57142857143</v>
      </c>
      <c r="BG368" s="36">
        <f t="shared" si="82"/>
        <v>10037.202380952662</v>
      </c>
      <c r="BH368" s="35">
        <f t="shared" si="81"/>
        <v>0</v>
      </c>
    </row>
    <row r="369" spans="12:60" ht="20.25" customHeight="1">
      <c r="L369" s="67"/>
      <c r="M369" s="50">
        <v>351</v>
      </c>
      <c r="N369" s="36">
        <f t="shared" si="85"/>
        <v>81324.40476190505</v>
      </c>
      <c r="O369" s="36">
        <f t="shared" si="86"/>
        <v>71428.57142857143</v>
      </c>
      <c r="P369" s="36">
        <f t="shared" si="87"/>
        <v>9895.833333333614</v>
      </c>
      <c r="Q369" s="48">
        <f t="shared" si="88"/>
        <v>4928571.42857157</v>
      </c>
      <c r="R369" s="37"/>
      <c r="S369" s="68"/>
      <c r="T369" s="50"/>
      <c r="U369" s="35"/>
      <c r="V369" s="36"/>
      <c r="W369" s="36"/>
      <c r="X369" s="35"/>
      <c r="Y369" s="38"/>
      <c r="AY369" s="44">
        <f t="shared" si="80"/>
        <v>5.4569682106375694E-12</v>
      </c>
      <c r="AZ369" s="35">
        <v>351</v>
      </c>
      <c r="BA369" s="39">
        <f t="shared" si="83"/>
        <v>0</v>
      </c>
      <c r="BB369" s="15">
        <f t="shared" si="84"/>
        <v>0</v>
      </c>
      <c r="BC369" s="15">
        <f t="shared" si="77"/>
        <v>0</v>
      </c>
      <c r="BD369" s="36">
        <f aca="true" t="shared" si="89" ref="BD369:BD432">BB369-BC369</f>
        <v>0</v>
      </c>
      <c r="BE369" s="15">
        <f aca="true" t="shared" si="90" ref="BE369:BE432">IF(BC369&gt;0,BG369,0)</f>
        <v>0</v>
      </c>
      <c r="BF369" s="36">
        <f t="shared" si="82"/>
        <v>71428.57142857143</v>
      </c>
      <c r="BG369" s="36">
        <f t="shared" si="82"/>
        <v>9895.833333333614</v>
      </c>
      <c r="BH369" s="35">
        <f t="shared" si="81"/>
        <v>0</v>
      </c>
    </row>
    <row r="370" spans="12:60" ht="20.25" customHeight="1">
      <c r="L370" s="67"/>
      <c r="M370" s="50">
        <v>352</v>
      </c>
      <c r="N370" s="36">
        <f t="shared" si="85"/>
        <v>81183.035714286</v>
      </c>
      <c r="O370" s="36">
        <f t="shared" si="86"/>
        <v>71428.57142857143</v>
      </c>
      <c r="P370" s="36">
        <f t="shared" si="87"/>
        <v>9754.464285714565</v>
      </c>
      <c r="Q370" s="48">
        <f t="shared" si="88"/>
        <v>4857142.857142998</v>
      </c>
      <c r="R370" s="37"/>
      <c r="S370" s="68"/>
      <c r="T370" s="50"/>
      <c r="U370" s="35"/>
      <c r="V370" s="36"/>
      <c r="W370" s="36"/>
      <c r="X370" s="35"/>
      <c r="Y370" s="38"/>
      <c r="AY370" s="44">
        <f t="shared" si="80"/>
        <v>1.8189894035458565E-12</v>
      </c>
      <c r="AZ370" s="35">
        <v>352</v>
      </c>
      <c r="BA370" s="39">
        <f t="shared" si="83"/>
        <v>0</v>
      </c>
      <c r="BB370" s="15">
        <f t="shared" si="84"/>
        <v>0</v>
      </c>
      <c r="BC370" s="15">
        <f aca="true" t="shared" si="91" ref="BC370:BC433">IF(BA370=1,BF370,IF(BB370&gt;0,BF370,0))</f>
        <v>0</v>
      </c>
      <c r="BD370" s="36">
        <f t="shared" si="89"/>
        <v>0</v>
      </c>
      <c r="BE370" s="15">
        <f t="shared" si="90"/>
        <v>0</v>
      </c>
      <c r="BF370" s="36">
        <f t="shared" si="82"/>
        <v>71428.57142857143</v>
      </c>
      <c r="BG370" s="36">
        <f t="shared" si="82"/>
        <v>9754.464285714565</v>
      </c>
      <c r="BH370" s="35">
        <f t="shared" si="81"/>
        <v>0</v>
      </c>
    </row>
    <row r="371" spans="12:60" ht="20.25" customHeight="1">
      <c r="L371" s="67"/>
      <c r="M371" s="50">
        <v>353</v>
      </c>
      <c r="N371" s="36">
        <f t="shared" si="85"/>
        <v>81041.66666666695</v>
      </c>
      <c r="O371" s="36">
        <f t="shared" si="86"/>
        <v>71428.57142857143</v>
      </c>
      <c r="P371" s="36">
        <f t="shared" si="87"/>
        <v>9613.095238095517</v>
      </c>
      <c r="Q371" s="48">
        <f t="shared" si="88"/>
        <v>4785714.285714426</v>
      </c>
      <c r="R371" s="37"/>
      <c r="S371" s="68"/>
      <c r="T371" s="50"/>
      <c r="U371" s="35"/>
      <c r="V371" s="36"/>
      <c r="W371" s="36"/>
      <c r="X371" s="35"/>
      <c r="Y371" s="38"/>
      <c r="AY371" s="44">
        <f t="shared" si="80"/>
        <v>-3.637978807091713E-12</v>
      </c>
      <c r="AZ371" s="35">
        <v>353</v>
      </c>
      <c r="BA371" s="39">
        <f t="shared" si="83"/>
        <v>0</v>
      </c>
      <c r="BB371" s="15">
        <f t="shared" si="84"/>
        <v>0</v>
      </c>
      <c r="BC371" s="15">
        <f t="shared" si="91"/>
        <v>0</v>
      </c>
      <c r="BD371" s="36">
        <f t="shared" si="89"/>
        <v>0</v>
      </c>
      <c r="BE371" s="15">
        <f t="shared" si="90"/>
        <v>0</v>
      </c>
      <c r="BF371" s="36">
        <f t="shared" si="82"/>
        <v>71428.57142857143</v>
      </c>
      <c r="BG371" s="36">
        <f t="shared" si="82"/>
        <v>9613.095238095517</v>
      </c>
      <c r="BH371" s="35">
        <f t="shared" si="81"/>
        <v>0</v>
      </c>
    </row>
    <row r="372" spans="12:60" ht="20.25" customHeight="1">
      <c r="L372" s="67"/>
      <c r="M372" s="50">
        <v>354</v>
      </c>
      <c r="N372" s="36">
        <f t="shared" si="85"/>
        <v>80900.29761904791</v>
      </c>
      <c r="O372" s="36">
        <f t="shared" si="86"/>
        <v>71428.57142857143</v>
      </c>
      <c r="P372" s="36">
        <f t="shared" si="87"/>
        <v>9471.72619047647</v>
      </c>
      <c r="Q372" s="48">
        <f t="shared" si="88"/>
        <v>4714285.714285854</v>
      </c>
      <c r="R372" s="37"/>
      <c r="S372" s="68"/>
      <c r="T372" s="50">
        <v>59</v>
      </c>
      <c r="U372" s="9">
        <f>V372+W372</f>
        <v>0</v>
      </c>
      <c r="V372" s="36">
        <f>IF(T372&gt;$G$8*2,0,$P$9/$G$8/2)</f>
        <v>0</v>
      </c>
      <c r="W372" s="36">
        <f>X366*$G$9/2</f>
        <v>0</v>
      </c>
      <c r="X372" s="48">
        <f>IF(X366-V372&lt;0,0,X366-V372)</f>
        <v>0</v>
      </c>
      <c r="Y372" s="37"/>
      <c r="AY372" s="44">
        <f t="shared" si="80"/>
        <v>5.4569682106375694E-12</v>
      </c>
      <c r="AZ372" s="35">
        <v>354</v>
      </c>
      <c r="BA372" s="39">
        <f t="shared" si="83"/>
        <v>0</v>
      </c>
      <c r="BB372" s="15">
        <f t="shared" si="84"/>
        <v>0</v>
      </c>
      <c r="BC372" s="15">
        <f t="shared" si="91"/>
        <v>0</v>
      </c>
      <c r="BD372" s="36">
        <f t="shared" si="89"/>
        <v>0</v>
      </c>
      <c r="BE372" s="15">
        <f t="shared" si="90"/>
        <v>0</v>
      </c>
      <c r="BF372" s="36">
        <f t="shared" si="82"/>
        <v>71428.57142857143</v>
      </c>
      <c r="BG372" s="36">
        <f t="shared" si="82"/>
        <v>9471.72619047647</v>
      </c>
      <c r="BH372" s="35">
        <f t="shared" si="81"/>
        <v>0</v>
      </c>
    </row>
    <row r="373" spans="12:60" ht="20.25" customHeight="1">
      <c r="L373" s="67"/>
      <c r="M373" s="50">
        <v>355</v>
      </c>
      <c r="N373" s="36">
        <f t="shared" si="85"/>
        <v>80758.92857142886</v>
      </c>
      <c r="O373" s="36">
        <f t="shared" si="86"/>
        <v>71428.57142857143</v>
      </c>
      <c r="P373" s="36">
        <f t="shared" si="87"/>
        <v>9330.35714285742</v>
      </c>
      <c r="Q373" s="48">
        <f t="shared" si="88"/>
        <v>4642857.142857282</v>
      </c>
      <c r="R373" s="37"/>
      <c r="S373" s="68"/>
      <c r="T373" s="50"/>
      <c r="U373" s="35"/>
      <c r="V373" s="36"/>
      <c r="W373" s="36"/>
      <c r="X373" s="35"/>
      <c r="Y373" s="38"/>
      <c r="AY373" s="44">
        <f t="shared" si="80"/>
        <v>1.8189894035458565E-12</v>
      </c>
      <c r="AZ373" s="35">
        <v>355</v>
      </c>
      <c r="BA373" s="39">
        <f t="shared" si="83"/>
        <v>0</v>
      </c>
      <c r="BB373" s="15">
        <f t="shared" si="84"/>
        <v>0</v>
      </c>
      <c r="BC373" s="15">
        <f t="shared" si="91"/>
        <v>0</v>
      </c>
      <c r="BD373" s="36">
        <f t="shared" si="89"/>
        <v>0</v>
      </c>
      <c r="BE373" s="15">
        <f t="shared" si="90"/>
        <v>0</v>
      </c>
      <c r="BF373" s="36">
        <f t="shared" si="82"/>
        <v>71428.57142857143</v>
      </c>
      <c r="BG373" s="36">
        <f t="shared" si="82"/>
        <v>9330.35714285742</v>
      </c>
      <c r="BH373" s="35">
        <f t="shared" si="81"/>
        <v>0</v>
      </c>
    </row>
    <row r="374" spans="12:60" ht="20.25" customHeight="1">
      <c r="L374" s="67"/>
      <c r="M374" s="50">
        <v>356</v>
      </c>
      <c r="N374" s="36">
        <f t="shared" si="85"/>
        <v>80617.5595238098</v>
      </c>
      <c r="O374" s="36">
        <f t="shared" si="86"/>
        <v>71428.57142857143</v>
      </c>
      <c r="P374" s="36">
        <f t="shared" si="87"/>
        <v>9188.988095238372</v>
      </c>
      <c r="Q374" s="48">
        <f t="shared" si="88"/>
        <v>4571428.571428711</v>
      </c>
      <c r="R374" s="37"/>
      <c r="S374" s="68"/>
      <c r="T374" s="50"/>
      <c r="U374" s="35"/>
      <c r="V374" s="36"/>
      <c r="W374" s="36"/>
      <c r="X374" s="35"/>
      <c r="Y374" s="38"/>
      <c r="AY374" s="44">
        <f t="shared" si="80"/>
        <v>-3.637978807091713E-12</v>
      </c>
      <c r="AZ374" s="35">
        <v>356</v>
      </c>
      <c r="BA374" s="39">
        <f t="shared" si="83"/>
        <v>0</v>
      </c>
      <c r="BB374" s="15">
        <f t="shared" si="84"/>
        <v>0</v>
      </c>
      <c r="BC374" s="15">
        <f t="shared" si="91"/>
        <v>0</v>
      </c>
      <c r="BD374" s="36">
        <f t="shared" si="89"/>
        <v>0</v>
      </c>
      <c r="BE374" s="15">
        <f t="shared" si="90"/>
        <v>0</v>
      </c>
      <c r="BF374" s="36">
        <f t="shared" si="82"/>
        <v>71428.57142857143</v>
      </c>
      <c r="BG374" s="36">
        <f t="shared" si="82"/>
        <v>9188.988095238372</v>
      </c>
      <c r="BH374" s="35">
        <f t="shared" si="81"/>
        <v>0</v>
      </c>
    </row>
    <row r="375" spans="12:60" ht="20.25" customHeight="1">
      <c r="L375" s="67"/>
      <c r="M375" s="50">
        <v>357</v>
      </c>
      <c r="N375" s="36">
        <f t="shared" si="85"/>
        <v>80476.19047619076</v>
      </c>
      <c r="O375" s="36">
        <f t="shared" si="86"/>
        <v>71428.57142857143</v>
      </c>
      <c r="P375" s="36">
        <f t="shared" si="87"/>
        <v>9047.619047619324</v>
      </c>
      <c r="Q375" s="48">
        <f t="shared" si="88"/>
        <v>4500000.000000139</v>
      </c>
      <c r="R375" s="37"/>
      <c r="S375" s="68"/>
      <c r="T375" s="50"/>
      <c r="U375" s="35"/>
      <c r="V375" s="36"/>
      <c r="W375" s="36"/>
      <c r="X375" s="35"/>
      <c r="Y375" s="38"/>
      <c r="AY375" s="44">
        <f t="shared" si="80"/>
        <v>5.4569682106375694E-12</v>
      </c>
      <c r="AZ375" s="35">
        <v>357</v>
      </c>
      <c r="BA375" s="39">
        <f t="shared" si="83"/>
        <v>0</v>
      </c>
      <c r="BB375" s="15">
        <f t="shared" si="84"/>
        <v>0</v>
      </c>
      <c r="BC375" s="15">
        <f t="shared" si="91"/>
        <v>0</v>
      </c>
      <c r="BD375" s="36">
        <f t="shared" si="89"/>
        <v>0</v>
      </c>
      <c r="BE375" s="15">
        <f t="shared" si="90"/>
        <v>0</v>
      </c>
      <c r="BF375" s="36">
        <f t="shared" si="82"/>
        <v>71428.57142857143</v>
      </c>
      <c r="BG375" s="36">
        <f t="shared" si="82"/>
        <v>9047.619047619324</v>
      </c>
      <c r="BH375" s="35">
        <f t="shared" si="81"/>
        <v>0</v>
      </c>
    </row>
    <row r="376" spans="12:60" ht="20.25" customHeight="1">
      <c r="L376" s="67"/>
      <c r="M376" s="50">
        <v>358</v>
      </c>
      <c r="N376" s="36">
        <f t="shared" si="85"/>
        <v>80334.82142857171</v>
      </c>
      <c r="O376" s="36">
        <f t="shared" si="86"/>
        <v>71428.57142857143</v>
      </c>
      <c r="P376" s="36">
        <f t="shared" si="87"/>
        <v>8906.250000000275</v>
      </c>
      <c r="Q376" s="48">
        <f t="shared" si="88"/>
        <v>4428571.428571567</v>
      </c>
      <c r="R376" s="37"/>
      <c r="S376" s="68"/>
      <c r="T376" s="50"/>
      <c r="U376" s="35"/>
      <c r="V376" s="36"/>
      <c r="W376" s="36"/>
      <c r="X376" s="35"/>
      <c r="Y376" s="38"/>
      <c r="AY376" s="44">
        <f t="shared" si="80"/>
        <v>1.8189894035458565E-12</v>
      </c>
      <c r="AZ376" s="35">
        <v>358</v>
      </c>
      <c r="BA376" s="39">
        <f t="shared" si="83"/>
        <v>0</v>
      </c>
      <c r="BB376" s="15">
        <f t="shared" si="84"/>
        <v>0</v>
      </c>
      <c r="BC376" s="15">
        <f t="shared" si="91"/>
        <v>0</v>
      </c>
      <c r="BD376" s="36">
        <f t="shared" si="89"/>
        <v>0</v>
      </c>
      <c r="BE376" s="15">
        <f t="shared" si="90"/>
        <v>0</v>
      </c>
      <c r="BF376" s="36">
        <f t="shared" si="82"/>
        <v>71428.57142857143</v>
      </c>
      <c r="BG376" s="36">
        <f t="shared" si="82"/>
        <v>8906.250000000275</v>
      </c>
      <c r="BH376" s="35">
        <f t="shared" si="81"/>
        <v>0</v>
      </c>
    </row>
    <row r="377" spans="12:60" ht="20.25" customHeight="1">
      <c r="L377" s="67"/>
      <c r="M377" s="50">
        <v>359</v>
      </c>
      <c r="N377" s="36">
        <f t="shared" si="85"/>
        <v>80193.45238095266</v>
      </c>
      <c r="O377" s="36">
        <f t="shared" si="86"/>
        <v>71428.57142857143</v>
      </c>
      <c r="P377" s="36">
        <f t="shared" si="87"/>
        <v>8764.880952381225</v>
      </c>
      <c r="Q377" s="48">
        <f t="shared" si="88"/>
        <v>4357142.857142995</v>
      </c>
      <c r="R377" s="37"/>
      <c r="S377" s="68"/>
      <c r="T377" s="50"/>
      <c r="U377" s="35"/>
      <c r="V377" s="36"/>
      <c r="W377" s="36"/>
      <c r="X377" s="35"/>
      <c r="Y377" s="38"/>
      <c r="AY377" s="44">
        <f t="shared" si="80"/>
        <v>-1.8189894035458565E-12</v>
      </c>
      <c r="AZ377" s="35">
        <v>359</v>
      </c>
      <c r="BA377" s="39">
        <f t="shared" si="83"/>
        <v>0</v>
      </c>
      <c r="BB377" s="15">
        <f t="shared" si="84"/>
        <v>0</v>
      </c>
      <c r="BC377" s="15">
        <f t="shared" si="91"/>
        <v>0</v>
      </c>
      <c r="BD377" s="36">
        <f t="shared" si="89"/>
        <v>0</v>
      </c>
      <c r="BE377" s="15">
        <f t="shared" si="90"/>
        <v>0</v>
      </c>
      <c r="BF377" s="36">
        <f t="shared" si="82"/>
        <v>71428.57142857143</v>
      </c>
      <c r="BG377" s="36">
        <f t="shared" si="82"/>
        <v>8764.880952381225</v>
      </c>
      <c r="BH377" s="35">
        <f t="shared" si="81"/>
        <v>0</v>
      </c>
    </row>
    <row r="378" spans="12:60" ht="20.25" customHeight="1">
      <c r="L378" s="67"/>
      <c r="M378" s="50">
        <v>360</v>
      </c>
      <c r="N378" s="36">
        <f t="shared" si="85"/>
        <v>80052.0833333336</v>
      </c>
      <c r="O378" s="36">
        <f t="shared" si="86"/>
        <v>71428.57142857143</v>
      </c>
      <c r="P378" s="36">
        <f t="shared" si="87"/>
        <v>8623.511904762177</v>
      </c>
      <c r="Q378" s="48">
        <f t="shared" si="88"/>
        <v>4285714.285714423</v>
      </c>
      <c r="R378" s="37"/>
      <c r="S378" s="68"/>
      <c r="T378" s="50">
        <v>60</v>
      </c>
      <c r="U378" s="9">
        <f>V378+W378</f>
        <v>0</v>
      </c>
      <c r="V378" s="36">
        <f>IF(T378&gt;$G$8*2,0,$P$9/$G$8/2)</f>
        <v>0</v>
      </c>
      <c r="W378" s="36">
        <f>X372*$G$9/2</f>
        <v>0</v>
      </c>
      <c r="X378" s="48">
        <f>IF(X372-V378&lt;0,0,X372-V378)</f>
        <v>0</v>
      </c>
      <c r="Y378" s="37"/>
      <c r="AY378" s="44">
        <f t="shared" si="80"/>
        <v>-7.275957614183426E-12</v>
      </c>
      <c r="AZ378" s="35">
        <v>360</v>
      </c>
      <c r="BA378" s="39">
        <f t="shared" si="83"/>
        <v>0</v>
      </c>
      <c r="BB378" s="15">
        <f t="shared" si="84"/>
        <v>0</v>
      </c>
      <c r="BC378" s="15">
        <f t="shared" si="91"/>
        <v>0</v>
      </c>
      <c r="BD378" s="36">
        <f t="shared" si="89"/>
        <v>0</v>
      </c>
      <c r="BE378" s="15">
        <f t="shared" si="90"/>
        <v>0</v>
      </c>
      <c r="BF378" s="36">
        <f t="shared" si="82"/>
        <v>71428.57142857143</v>
      </c>
      <c r="BG378" s="36">
        <f t="shared" si="82"/>
        <v>8623.511904762177</v>
      </c>
      <c r="BH378" s="35">
        <f t="shared" si="81"/>
        <v>0</v>
      </c>
    </row>
    <row r="379" spans="12:60" ht="20.25" customHeight="1">
      <c r="L379" s="64" t="s">
        <v>67</v>
      </c>
      <c r="M379" s="50">
        <v>361</v>
      </c>
      <c r="N379" s="36">
        <f t="shared" si="85"/>
        <v>79910.71428571457</v>
      </c>
      <c r="O379" s="36">
        <f t="shared" si="86"/>
        <v>71428.57142857143</v>
      </c>
      <c r="P379" s="36">
        <f t="shared" si="87"/>
        <v>8482.14285714313</v>
      </c>
      <c r="Q379" s="48">
        <f t="shared" si="88"/>
        <v>4214285.714285851</v>
      </c>
      <c r="R379" s="37"/>
      <c r="S379" s="65" t="s">
        <v>67</v>
      </c>
      <c r="T379" s="50"/>
      <c r="U379" s="35"/>
      <c r="V379" s="36"/>
      <c r="W379" s="36"/>
      <c r="X379" s="35"/>
      <c r="Y379" s="38"/>
      <c r="AY379" s="44">
        <f t="shared" si="80"/>
        <v>1.8189894035458565E-12</v>
      </c>
      <c r="AZ379" s="35">
        <v>361</v>
      </c>
      <c r="BA379" s="39">
        <f t="shared" si="83"/>
        <v>0</v>
      </c>
      <c r="BB379" s="15">
        <f t="shared" si="84"/>
        <v>0</v>
      </c>
      <c r="BC379" s="15">
        <f t="shared" si="91"/>
        <v>0</v>
      </c>
      <c r="BD379" s="36">
        <f t="shared" si="89"/>
        <v>0</v>
      </c>
      <c r="BE379" s="15">
        <f t="shared" si="90"/>
        <v>0</v>
      </c>
      <c r="BF379" s="36">
        <f t="shared" si="82"/>
        <v>71428.57142857143</v>
      </c>
      <c r="BG379" s="36">
        <f t="shared" si="82"/>
        <v>8482.14285714313</v>
      </c>
      <c r="BH379" s="35">
        <f t="shared" si="81"/>
        <v>0</v>
      </c>
    </row>
    <row r="380" spans="12:60" ht="20.25" customHeight="1">
      <c r="L380" s="64"/>
      <c r="M380" s="50">
        <v>362</v>
      </c>
      <c r="N380" s="36">
        <f t="shared" si="85"/>
        <v>79769.34523809551</v>
      </c>
      <c r="O380" s="36">
        <f t="shared" si="86"/>
        <v>71428.57142857143</v>
      </c>
      <c r="P380" s="36">
        <f t="shared" si="87"/>
        <v>8340.77380952408</v>
      </c>
      <c r="Q380" s="48">
        <f t="shared" si="88"/>
        <v>4142857.14285728</v>
      </c>
      <c r="R380" s="37"/>
      <c r="S380" s="65"/>
      <c r="T380" s="50"/>
      <c r="U380" s="35"/>
      <c r="V380" s="36"/>
      <c r="W380" s="36"/>
      <c r="X380" s="35"/>
      <c r="Y380" s="38"/>
      <c r="AY380" s="44">
        <f t="shared" si="80"/>
        <v>-1.8189894035458565E-12</v>
      </c>
      <c r="AZ380" s="35">
        <v>362</v>
      </c>
      <c r="BA380" s="39">
        <f t="shared" si="83"/>
        <v>0</v>
      </c>
      <c r="BB380" s="15">
        <f t="shared" si="84"/>
        <v>0</v>
      </c>
      <c r="BC380" s="15">
        <f t="shared" si="91"/>
        <v>0</v>
      </c>
      <c r="BD380" s="36">
        <f t="shared" si="89"/>
        <v>0</v>
      </c>
      <c r="BE380" s="15">
        <f t="shared" si="90"/>
        <v>0</v>
      </c>
      <c r="BF380" s="36">
        <f t="shared" si="82"/>
        <v>71428.57142857143</v>
      </c>
      <c r="BG380" s="36">
        <f t="shared" si="82"/>
        <v>8340.77380952408</v>
      </c>
      <c r="BH380" s="35">
        <f t="shared" si="81"/>
        <v>0</v>
      </c>
    </row>
    <row r="381" spans="12:60" ht="20.25" customHeight="1">
      <c r="L381" s="64"/>
      <c r="M381" s="50">
        <v>363</v>
      </c>
      <c r="N381" s="36">
        <f t="shared" si="85"/>
        <v>79627.97619047647</v>
      </c>
      <c r="O381" s="36">
        <f t="shared" si="86"/>
        <v>71428.57142857143</v>
      </c>
      <c r="P381" s="36">
        <f t="shared" si="87"/>
        <v>8199.404761905034</v>
      </c>
      <c r="Q381" s="48">
        <f t="shared" si="88"/>
        <v>4071428.5714287087</v>
      </c>
      <c r="R381" s="37"/>
      <c r="S381" s="65"/>
      <c r="T381" s="50"/>
      <c r="U381" s="35"/>
      <c r="V381" s="36"/>
      <c r="W381" s="36"/>
      <c r="X381" s="35"/>
      <c r="Y381" s="38"/>
      <c r="AY381" s="44">
        <f t="shared" si="80"/>
        <v>5.4569682106375694E-12</v>
      </c>
      <c r="AZ381" s="35">
        <v>363</v>
      </c>
      <c r="BA381" s="39">
        <f t="shared" si="83"/>
        <v>0</v>
      </c>
      <c r="BB381" s="15">
        <f t="shared" si="84"/>
        <v>0</v>
      </c>
      <c r="BC381" s="15">
        <f t="shared" si="91"/>
        <v>0</v>
      </c>
      <c r="BD381" s="36">
        <f t="shared" si="89"/>
        <v>0</v>
      </c>
      <c r="BE381" s="15">
        <f t="shared" si="90"/>
        <v>0</v>
      </c>
      <c r="BF381" s="36">
        <f t="shared" si="82"/>
        <v>71428.57142857143</v>
      </c>
      <c r="BG381" s="36">
        <f t="shared" si="82"/>
        <v>8199.404761905034</v>
      </c>
      <c r="BH381" s="35">
        <f t="shared" si="81"/>
        <v>0</v>
      </c>
    </row>
    <row r="382" spans="12:60" ht="20.25" customHeight="1">
      <c r="L382" s="64"/>
      <c r="M382" s="50">
        <v>364</v>
      </c>
      <c r="N382" s="36">
        <f t="shared" si="85"/>
        <v>79486.60714285742</v>
      </c>
      <c r="O382" s="36">
        <f t="shared" si="86"/>
        <v>71428.57142857143</v>
      </c>
      <c r="P382" s="36">
        <f t="shared" si="87"/>
        <v>8058.035714285987</v>
      </c>
      <c r="Q382" s="48">
        <f t="shared" si="88"/>
        <v>4000000.0000001374</v>
      </c>
      <c r="R382" s="37"/>
      <c r="S382" s="65"/>
      <c r="T382" s="50"/>
      <c r="U382" s="35"/>
      <c r="V382" s="36"/>
      <c r="W382" s="36"/>
      <c r="X382" s="35"/>
      <c r="Y382" s="38"/>
      <c r="AY382" s="44">
        <f t="shared" si="80"/>
        <v>0</v>
      </c>
      <c r="AZ382" s="35">
        <v>364</v>
      </c>
      <c r="BA382" s="39">
        <f t="shared" si="83"/>
        <v>0</v>
      </c>
      <c r="BB382" s="15">
        <f t="shared" si="84"/>
        <v>0</v>
      </c>
      <c r="BC382" s="15">
        <f t="shared" si="91"/>
        <v>0</v>
      </c>
      <c r="BD382" s="36">
        <f t="shared" si="89"/>
        <v>0</v>
      </c>
      <c r="BE382" s="15">
        <f t="shared" si="90"/>
        <v>0</v>
      </c>
      <c r="BF382" s="36">
        <f t="shared" si="82"/>
        <v>71428.57142857143</v>
      </c>
      <c r="BG382" s="36">
        <f t="shared" si="82"/>
        <v>8058.035714285987</v>
      </c>
      <c r="BH382" s="35">
        <f t="shared" si="81"/>
        <v>0</v>
      </c>
    </row>
    <row r="383" spans="12:60" ht="20.25" customHeight="1">
      <c r="L383" s="64"/>
      <c r="M383" s="50">
        <v>365</v>
      </c>
      <c r="N383" s="36">
        <f t="shared" si="85"/>
        <v>79345.23809523837</v>
      </c>
      <c r="O383" s="36">
        <f t="shared" si="86"/>
        <v>71428.57142857143</v>
      </c>
      <c r="P383" s="36">
        <f t="shared" si="87"/>
        <v>7916.666666666938</v>
      </c>
      <c r="Q383" s="48">
        <f t="shared" si="88"/>
        <v>3928571.428571566</v>
      </c>
      <c r="R383" s="37"/>
      <c r="S383" s="65"/>
      <c r="T383" s="50"/>
      <c r="U383" s="35"/>
      <c r="V383" s="36"/>
      <c r="W383" s="36"/>
      <c r="X383" s="35"/>
      <c r="Y383" s="38"/>
      <c r="AY383" s="44">
        <f t="shared" si="80"/>
        <v>-4.547473508864641E-12</v>
      </c>
      <c r="AZ383" s="35">
        <v>365</v>
      </c>
      <c r="BA383" s="39">
        <f t="shared" si="83"/>
        <v>0</v>
      </c>
      <c r="BB383" s="15">
        <f t="shared" si="84"/>
        <v>0</v>
      </c>
      <c r="BC383" s="15">
        <f t="shared" si="91"/>
        <v>0</v>
      </c>
      <c r="BD383" s="36">
        <f t="shared" si="89"/>
        <v>0</v>
      </c>
      <c r="BE383" s="15">
        <f t="shared" si="90"/>
        <v>0</v>
      </c>
      <c r="BF383" s="36">
        <f t="shared" si="82"/>
        <v>71428.57142857143</v>
      </c>
      <c r="BG383" s="36">
        <f t="shared" si="82"/>
        <v>7916.666666666938</v>
      </c>
      <c r="BH383" s="35">
        <f t="shared" si="81"/>
        <v>0</v>
      </c>
    </row>
    <row r="384" spans="12:60" ht="20.25" customHeight="1">
      <c r="L384" s="64"/>
      <c r="M384" s="50">
        <v>366</v>
      </c>
      <c r="N384" s="36">
        <f t="shared" si="85"/>
        <v>79203.86904761933</v>
      </c>
      <c r="O384" s="36">
        <f t="shared" si="86"/>
        <v>71428.57142857143</v>
      </c>
      <c r="P384" s="36">
        <f t="shared" si="87"/>
        <v>7775.297619047891</v>
      </c>
      <c r="Q384" s="48">
        <f t="shared" si="88"/>
        <v>3857142.8571429946</v>
      </c>
      <c r="R384" s="37"/>
      <c r="S384" s="65"/>
      <c r="T384" s="50">
        <v>61</v>
      </c>
      <c r="U384" s="9">
        <f>V384+W384</f>
        <v>0</v>
      </c>
      <c r="V384" s="36">
        <f>IF(T384&gt;$G$8*2,0,$P$9/$G$8/2)</f>
        <v>0</v>
      </c>
      <c r="W384" s="36">
        <f>X378*$G$9/2</f>
        <v>0</v>
      </c>
      <c r="X384" s="48">
        <f>IF(X378-V384&lt;0,0,X378-V384)</f>
        <v>0</v>
      </c>
      <c r="Y384" s="37"/>
      <c r="AY384" s="44">
        <f t="shared" si="80"/>
        <v>3.637978807091713E-12</v>
      </c>
      <c r="AZ384" s="35">
        <v>366</v>
      </c>
      <c r="BA384" s="39">
        <f t="shared" si="83"/>
        <v>0</v>
      </c>
      <c r="BB384" s="15">
        <f t="shared" si="84"/>
        <v>0</v>
      </c>
      <c r="BC384" s="15">
        <f t="shared" si="91"/>
        <v>0</v>
      </c>
      <c r="BD384" s="36">
        <f t="shared" si="89"/>
        <v>0</v>
      </c>
      <c r="BE384" s="15">
        <f t="shared" si="90"/>
        <v>0</v>
      </c>
      <c r="BF384" s="36">
        <f t="shared" si="82"/>
        <v>71428.57142857143</v>
      </c>
      <c r="BG384" s="36">
        <f t="shared" si="82"/>
        <v>7775.297619047891</v>
      </c>
      <c r="BH384" s="35">
        <f t="shared" si="81"/>
        <v>0</v>
      </c>
    </row>
    <row r="385" spans="12:60" ht="20.25" customHeight="1">
      <c r="L385" s="64"/>
      <c r="M385" s="50">
        <v>367</v>
      </c>
      <c r="N385" s="36">
        <f t="shared" si="85"/>
        <v>79062.50000000028</v>
      </c>
      <c r="O385" s="36">
        <f t="shared" si="86"/>
        <v>71428.57142857143</v>
      </c>
      <c r="P385" s="36">
        <f t="shared" si="87"/>
        <v>7633.928571428844</v>
      </c>
      <c r="Q385" s="48">
        <f t="shared" si="88"/>
        <v>3785714.2857144233</v>
      </c>
      <c r="R385" s="37"/>
      <c r="S385" s="65"/>
      <c r="T385" s="50"/>
      <c r="U385" s="35"/>
      <c r="V385" s="36"/>
      <c r="W385" s="36"/>
      <c r="X385" s="35"/>
      <c r="Y385" s="38"/>
      <c r="AY385" s="44">
        <f t="shared" si="80"/>
        <v>-2.7284841053187847E-12</v>
      </c>
      <c r="AZ385" s="35">
        <v>367</v>
      </c>
      <c r="BA385" s="39">
        <f t="shared" si="83"/>
        <v>0</v>
      </c>
      <c r="BB385" s="15">
        <f t="shared" si="84"/>
        <v>0</v>
      </c>
      <c r="BC385" s="15">
        <f t="shared" si="91"/>
        <v>0</v>
      </c>
      <c r="BD385" s="36">
        <f t="shared" si="89"/>
        <v>0</v>
      </c>
      <c r="BE385" s="15">
        <f t="shared" si="90"/>
        <v>0</v>
      </c>
      <c r="BF385" s="36">
        <f t="shared" si="82"/>
        <v>71428.57142857143</v>
      </c>
      <c r="BG385" s="36">
        <f t="shared" si="82"/>
        <v>7633.928571428844</v>
      </c>
      <c r="BH385" s="35">
        <f t="shared" si="81"/>
        <v>0</v>
      </c>
    </row>
    <row r="386" spans="12:60" ht="20.25" customHeight="1">
      <c r="L386" s="64"/>
      <c r="M386" s="50">
        <v>368</v>
      </c>
      <c r="N386" s="36">
        <f t="shared" si="85"/>
        <v>78921.13095238124</v>
      </c>
      <c r="O386" s="36">
        <f t="shared" si="86"/>
        <v>71428.57142857143</v>
      </c>
      <c r="P386" s="36">
        <f t="shared" si="87"/>
        <v>7492.559523809796</v>
      </c>
      <c r="Q386" s="48">
        <f t="shared" si="88"/>
        <v>3714285.714285852</v>
      </c>
      <c r="R386" s="37"/>
      <c r="S386" s="65"/>
      <c r="T386" s="50"/>
      <c r="U386" s="35"/>
      <c r="V386" s="36"/>
      <c r="W386" s="36"/>
      <c r="X386" s="35"/>
      <c r="Y386" s="38"/>
      <c r="AY386" s="44">
        <f t="shared" si="80"/>
        <v>7.275957614183426E-12</v>
      </c>
      <c r="AZ386" s="35">
        <v>368</v>
      </c>
      <c r="BA386" s="39">
        <f t="shared" si="83"/>
        <v>0</v>
      </c>
      <c r="BB386" s="15">
        <f t="shared" si="84"/>
        <v>0</v>
      </c>
      <c r="BC386" s="15">
        <f t="shared" si="91"/>
        <v>0</v>
      </c>
      <c r="BD386" s="36">
        <f t="shared" si="89"/>
        <v>0</v>
      </c>
      <c r="BE386" s="15">
        <f t="shared" si="90"/>
        <v>0</v>
      </c>
      <c r="BF386" s="36">
        <f t="shared" si="82"/>
        <v>71428.57142857143</v>
      </c>
      <c r="BG386" s="36">
        <f t="shared" si="82"/>
        <v>7492.559523809796</v>
      </c>
      <c r="BH386" s="35">
        <f t="shared" si="81"/>
        <v>0</v>
      </c>
    </row>
    <row r="387" spans="12:60" ht="20.25" customHeight="1">
      <c r="L387" s="64"/>
      <c r="M387" s="50">
        <v>369</v>
      </c>
      <c r="N387" s="36">
        <f t="shared" si="85"/>
        <v>78779.76190476218</v>
      </c>
      <c r="O387" s="36">
        <f t="shared" si="86"/>
        <v>71428.57142857143</v>
      </c>
      <c r="P387" s="36">
        <f t="shared" si="87"/>
        <v>7351.190476190749</v>
      </c>
      <c r="Q387" s="48">
        <f t="shared" si="88"/>
        <v>3642857.1428572806</v>
      </c>
      <c r="R387" s="37"/>
      <c r="S387" s="65"/>
      <c r="T387" s="50"/>
      <c r="U387" s="35"/>
      <c r="V387" s="36"/>
      <c r="W387" s="36"/>
      <c r="X387" s="35"/>
      <c r="Y387" s="38"/>
      <c r="AY387" s="44">
        <f t="shared" si="80"/>
        <v>9.094947017729282E-13</v>
      </c>
      <c r="AZ387" s="35">
        <v>369</v>
      </c>
      <c r="BA387" s="39">
        <f t="shared" si="83"/>
        <v>0</v>
      </c>
      <c r="BB387" s="15">
        <f t="shared" si="84"/>
        <v>0</v>
      </c>
      <c r="BC387" s="15">
        <f t="shared" si="91"/>
        <v>0</v>
      </c>
      <c r="BD387" s="36">
        <f t="shared" si="89"/>
        <v>0</v>
      </c>
      <c r="BE387" s="15">
        <f t="shared" si="90"/>
        <v>0</v>
      </c>
      <c r="BF387" s="36">
        <f t="shared" si="82"/>
        <v>71428.57142857143</v>
      </c>
      <c r="BG387" s="36">
        <f t="shared" si="82"/>
        <v>7351.190476190749</v>
      </c>
      <c r="BH387" s="35">
        <f t="shared" si="81"/>
        <v>0</v>
      </c>
    </row>
    <row r="388" spans="12:60" ht="20.25" customHeight="1">
      <c r="L388" s="64"/>
      <c r="M388" s="50">
        <v>370</v>
      </c>
      <c r="N388" s="36">
        <f t="shared" si="85"/>
        <v>78638.39285714313</v>
      </c>
      <c r="O388" s="36">
        <f t="shared" si="86"/>
        <v>71428.57142857143</v>
      </c>
      <c r="P388" s="36">
        <f t="shared" si="87"/>
        <v>7209.821428571701</v>
      </c>
      <c r="Q388" s="48">
        <f t="shared" si="88"/>
        <v>3571428.571428709</v>
      </c>
      <c r="R388" s="37"/>
      <c r="S388" s="65"/>
      <c r="T388" s="50"/>
      <c r="U388" s="35"/>
      <c r="V388" s="36"/>
      <c r="W388" s="36"/>
      <c r="X388" s="35"/>
      <c r="Y388" s="38"/>
      <c r="AY388" s="44">
        <f t="shared" si="80"/>
        <v>-4.547473508864641E-12</v>
      </c>
      <c r="AZ388" s="35">
        <v>370</v>
      </c>
      <c r="BA388" s="39">
        <f t="shared" si="83"/>
        <v>0</v>
      </c>
      <c r="BB388" s="15">
        <f t="shared" si="84"/>
        <v>0</v>
      </c>
      <c r="BC388" s="15">
        <f t="shared" si="91"/>
        <v>0</v>
      </c>
      <c r="BD388" s="36">
        <f t="shared" si="89"/>
        <v>0</v>
      </c>
      <c r="BE388" s="15">
        <f t="shared" si="90"/>
        <v>0</v>
      </c>
      <c r="BF388" s="36">
        <f t="shared" si="82"/>
        <v>71428.57142857143</v>
      </c>
      <c r="BG388" s="36">
        <f t="shared" si="82"/>
        <v>7209.821428571701</v>
      </c>
      <c r="BH388" s="35">
        <f t="shared" si="81"/>
        <v>0</v>
      </c>
    </row>
    <row r="389" spans="12:60" ht="20.25" customHeight="1">
      <c r="L389" s="64"/>
      <c r="M389" s="50">
        <v>371</v>
      </c>
      <c r="N389" s="36">
        <f t="shared" si="85"/>
        <v>78497.0238095241</v>
      </c>
      <c r="O389" s="36">
        <f t="shared" si="86"/>
        <v>71428.57142857143</v>
      </c>
      <c r="P389" s="36">
        <f t="shared" si="87"/>
        <v>7068.452380952654</v>
      </c>
      <c r="Q389" s="48">
        <f t="shared" si="88"/>
        <v>3500000.000000138</v>
      </c>
      <c r="R389" s="37"/>
      <c r="S389" s="65"/>
      <c r="T389" s="50"/>
      <c r="U389" s="35"/>
      <c r="V389" s="36"/>
      <c r="W389" s="36"/>
      <c r="X389" s="35"/>
      <c r="Y389" s="38"/>
      <c r="AY389" s="44">
        <f t="shared" si="80"/>
        <v>4.547473508864641E-12</v>
      </c>
      <c r="AZ389" s="35">
        <v>371</v>
      </c>
      <c r="BA389" s="39">
        <f t="shared" si="83"/>
        <v>0</v>
      </c>
      <c r="BB389" s="15">
        <f t="shared" si="84"/>
        <v>0</v>
      </c>
      <c r="BC389" s="15">
        <f t="shared" si="91"/>
        <v>0</v>
      </c>
      <c r="BD389" s="36">
        <f t="shared" si="89"/>
        <v>0</v>
      </c>
      <c r="BE389" s="15">
        <f t="shared" si="90"/>
        <v>0</v>
      </c>
      <c r="BF389" s="36">
        <f t="shared" si="82"/>
        <v>71428.57142857143</v>
      </c>
      <c r="BG389" s="36">
        <f t="shared" si="82"/>
        <v>7068.452380952654</v>
      </c>
      <c r="BH389" s="35">
        <f t="shared" si="81"/>
        <v>0</v>
      </c>
    </row>
    <row r="390" spans="12:60" ht="20.25" customHeight="1">
      <c r="L390" s="64"/>
      <c r="M390" s="50">
        <v>372</v>
      </c>
      <c r="N390" s="36">
        <f t="shared" si="85"/>
        <v>78355.65476190504</v>
      </c>
      <c r="O390" s="36">
        <f t="shared" si="86"/>
        <v>71428.57142857143</v>
      </c>
      <c r="P390" s="36">
        <f t="shared" si="87"/>
        <v>6927.083333333606</v>
      </c>
      <c r="Q390" s="48">
        <f t="shared" si="88"/>
        <v>3428571.4285715665</v>
      </c>
      <c r="R390" s="37"/>
      <c r="S390" s="65"/>
      <c r="T390" s="50">
        <v>62</v>
      </c>
      <c r="U390" s="9">
        <f>V390+W390</f>
        <v>0</v>
      </c>
      <c r="V390" s="36">
        <f>IF(T390&gt;$G$8*2,0,$P$9/$G$8/2)</f>
        <v>0</v>
      </c>
      <c r="W390" s="36">
        <f>X384*$G$9/2</f>
        <v>0</v>
      </c>
      <c r="X390" s="48">
        <f>IF(X384-V390&lt;0,0,X384-V390)</f>
        <v>0</v>
      </c>
      <c r="Y390" s="37"/>
      <c r="AY390" s="44">
        <f t="shared" si="80"/>
        <v>-9.094947017729282E-13</v>
      </c>
      <c r="AZ390" s="35">
        <v>372</v>
      </c>
      <c r="BA390" s="39">
        <f t="shared" si="83"/>
        <v>0</v>
      </c>
      <c r="BB390" s="15">
        <f t="shared" si="84"/>
        <v>0</v>
      </c>
      <c r="BC390" s="15">
        <f t="shared" si="91"/>
        <v>0</v>
      </c>
      <c r="BD390" s="36">
        <f t="shared" si="89"/>
        <v>0</v>
      </c>
      <c r="BE390" s="15">
        <f t="shared" si="90"/>
        <v>0</v>
      </c>
      <c r="BF390" s="36">
        <f t="shared" si="82"/>
        <v>71428.57142857143</v>
      </c>
      <c r="BG390" s="36">
        <f t="shared" si="82"/>
        <v>6927.083333333606</v>
      </c>
      <c r="BH390" s="35">
        <f t="shared" si="81"/>
        <v>0</v>
      </c>
    </row>
    <row r="391" spans="12:60" ht="20.25" customHeight="1">
      <c r="L391" s="67" t="s">
        <v>68</v>
      </c>
      <c r="M391" s="50">
        <v>373</v>
      </c>
      <c r="N391" s="36">
        <f t="shared" si="85"/>
        <v>78214.285714286</v>
      </c>
      <c r="O391" s="36">
        <f t="shared" si="86"/>
        <v>71428.57142857143</v>
      </c>
      <c r="P391" s="36">
        <f t="shared" si="87"/>
        <v>6785.714285714559</v>
      </c>
      <c r="Q391" s="48">
        <f t="shared" si="88"/>
        <v>3357142.857142995</v>
      </c>
      <c r="R391" s="37"/>
      <c r="S391" s="68" t="s">
        <v>68</v>
      </c>
      <c r="T391" s="50"/>
      <c r="U391" s="35"/>
      <c r="V391" s="36"/>
      <c r="W391" s="36"/>
      <c r="X391" s="35"/>
      <c r="Y391" s="38"/>
      <c r="AY391" s="44">
        <f t="shared" si="80"/>
        <v>7.275957614183426E-12</v>
      </c>
      <c r="AZ391" s="35">
        <v>373</v>
      </c>
      <c r="BA391" s="39">
        <f t="shared" si="83"/>
        <v>0</v>
      </c>
      <c r="BB391" s="15">
        <f t="shared" si="84"/>
        <v>0</v>
      </c>
      <c r="BC391" s="15">
        <f t="shared" si="91"/>
        <v>0</v>
      </c>
      <c r="BD391" s="36">
        <f t="shared" si="89"/>
        <v>0</v>
      </c>
      <c r="BE391" s="15">
        <f t="shared" si="90"/>
        <v>0</v>
      </c>
      <c r="BF391" s="36">
        <f t="shared" si="82"/>
        <v>71428.57142857143</v>
      </c>
      <c r="BG391" s="36">
        <f t="shared" si="82"/>
        <v>6785.714285714559</v>
      </c>
      <c r="BH391" s="35">
        <f t="shared" si="81"/>
        <v>0</v>
      </c>
    </row>
    <row r="392" spans="12:60" ht="20.25" customHeight="1">
      <c r="L392" s="67"/>
      <c r="M392" s="50">
        <v>374</v>
      </c>
      <c r="N392" s="36">
        <f t="shared" si="85"/>
        <v>78072.91666666695</v>
      </c>
      <c r="O392" s="36">
        <f t="shared" si="86"/>
        <v>71428.57142857143</v>
      </c>
      <c r="P392" s="36">
        <f t="shared" si="87"/>
        <v>6644.3452380955105</v>
      </c>
      <c r="Q392" s="48">
        <f t="shared" si="88"/>
        <v>3285714.2857144237</v>
      </c>
      <c r="R392" s="37"/>
      <c r="S392" s="68"/>
      <c r="T392" s="50"/>
      <c r="U392" s="35"/>
      <c r="V392" s="36"/>
      <c r="W392" s="36"/>
      <c r="X392" s="35"/>
      <c r="Y392" s="38"/>
      <c r="AY392" s="44">
        <f t="shared" si="80"/>
        <v>2.7284841053187847E-12</v>
      </c>
      <c r="AZ392" s="35">
        <v>374</v>
      </c>
      <c r="BA392" s="39">
        <f t="shared" si="83"/>
        <v>0</v>
      </c>
      <c r="BB392" s="15">
        <f t="shared" si="84"/>
        <v>0</v>
      </c>
      <c r="BC392" s="15">
        <f t="shared" si="91"/>
        <v>0</v>
      </c>
      <c r="BD392" s="36">
        <f t="shared" si="89"/>
        <v>0</v>
      </c>
      <c r="BE392" s="15">
        <f t="shared" si="90"/>
        <v>0</v>
      </c>
      <c r="BF392" s="36">
        <f t="shared" si="82"/>
        <v>71428.57142857143</v>
      </c>
      <c r="BG392" s="36">
        <f t="shared" si="82"/>
        <v>6644.3452380955105</v>
      </c>
      <c r="BH392" s="35">
        <f t="shared" si="81"/>
        <v>0</v>
      </c>
    </row>
    <row r="393" spans="12:60" ht="20.25" customHeight="1">
      <c r="L393" s="67"/>
      <c r="M393" s="50">
        <v>375</v>
      </c>
      <c r="N393" s="36">
        <f t="shared" si="85"/>
        <v>77931.5476190479</v>
      </c>
      <c r="O393" s="36">
        <f t="shared" si="86"/>
        <v>71428.57142857143</v>
      </c>
      <c r="P393" s="36">
        <f t="shared" si="87"/>
        <v>6502.976190476464</v>
      </c>
      <c r="Q393" s="48">
        <f t="shared" si="88"/>
        <v>3214285.7142858524</v>
      </c>
      <c r="R393" s="37"/>
      <c r="S393" s="68"/>
      <c r="T393" s="50"/>
      <c r="U393" s="35"/>
      <c r="V393" s="36"/>
      <c r="W393" s="36"/>
      <c r="X393" s="35"/>
      <c r="Y393" s="38"/>
      <c r="AY393" s="44">
        <f t="shared" si="80"/>
        <v>-3.637978807091713E-12</v>
      </c>
      <c r="AZ393" s="35">
        <v>375</v>
      </c>
      <c r="BA393" s="39">
        <f t="shared" si="83"/>
        <v>0</v>
      </c>
      <c r="BB393" s="15">
        <f t="shared" si="84"/>
        <v>0</v>
      </c>
      <c r="BC393" s="15">
        <f t="shared" si="91"/>
        <v>0</v>
      </c>
      <c r="BD393" s="36">
        <f t="shared" si="89"/>
        <v>0</v>
      </c>
      <c r="BE393" s="15">
        <f t="shared" si="90"/>
        <v>0</v>
      </c>
      <c r="BF393" s="36">
        <f t="shared" si="82"/>
        <v>71428.57142857143</v>
      </c>
      <c r="BG393" s="36">
        <f t="shared" si="82"/>
        <v>6502.976190476464</v>
      </c>
      <c r="BH393" s="35">
        <f t="shared" si="81"/>
        <v>0</v>
      </c>
    </row>
    <row r="394" spans="12:60" ht="20.25" customHeight="1">
      <c r="L394" s="67"/>
      <c r="M394" s="50">
        <v>376</v>
      </c>
      <c r="N394" s="36">
        <f t="shared" si="85"/>
        <v>77790.17857142886</v>
      </c>
      <c r="O394" s="36">
        <f t="shared" si="86"/>
        <v>71428.57142857143</v>
      </c>
      <c r="P394" s="36">
        <f t="shared" si="87"/>
        <v>6361.607142857417</v>
      </c>
      <c r="Q394" s="48">
        <f t="shared" si="88"/>
        <v>3142857.142857281</v>
      </c>
      <c r="R394" s="37"/>
      <c r="S394" s="68"/>
      <c r="T394" s="50"/>
      <c r="U394" s="35"/>
      <c r="V394" s="36"/>
      <c r="W394" s="36"/>
      <c r="X394" s="35"/>
      <c r="Y394" s="38"/>
      <c r="AY394" s="44">
        <f t="shared" si="80"/>
        <v>4.547473508864641E-12</v>
      </c>
      <c r="AZ394" s="35">
        <v>376</v>
      </c>
      <c r="BA394" s="39">
        <f t="shared" si="83"/>
        <v>0</v>
      </c>
      <c r="BB394" s="15">
        <f t="shared" si="84"/>
        <v>0</v>
      </c>
      <c r="BC394" s="15">
        <f t="shared" si="91"/>
        <v>0</v>
      </c>
      <c r="BD394" s="36">
        <f t="shared" si="89"/>
        <v>0</v>
      </c>
      <c r="BE394" s="15">
        <f t="shared" si="90"/>
        <v>0</v>
      </c>
      <c r="BF394" s="36">
        <f t="shared" si="82"/>
        <v>71428.57142857143</v>
      </c>
      <c r="BG394" s="36">
        <f t="shared" si="82"/>
        <v>6361.607142857417</v>
      </c>
      <c r="BH394" s="35">
        <f t="shared" si="81"/>
        <v>0</v>
      </c>
    </row>
    <row r="395" spans="12:60" ht="20.25" customHeight="1">
      <c r="L395" s="67"/>
      <c r="M395" s="50">
        <v>377</v>
      </c>
      <c r="N395" s="36">
        <f t="shared" si="85"/>
        <v>77648.8095238098</v>
      </c>
      <c r="O395" s="36">
        <f t="shared" si="86"/>
        <v>71428.57142857143</v>
      </c>
      <c r="P395" s="36">
        <f t="shared" si="87"/>
        <v>6220.238095238368</v>
      </c>
      <c r="Q395" s="48">
        <f t="shared" si="88"/>
        <v>3071428.5714287097</v>
      </c>
      <c r="R395" s="37"/>
      <c r="S395" s="68"/>
      <c r="T395" s="50"/>
      <c r="U395" s="35"/>
      <c r="V395" s="36"/>
      <c r="W395" s="36"/>
      <c r="X395" s="35"/>
      <c r="Y395" s="38"/>
      <c r="AY395" s="44">
        <f t="shared" si="80"/>
        <v>0</v>
      </c>
      <c r="AZ395" s="35">
        <v>377</v>
      </c>
      <c r="BA395" s="39">
        <f t="shared" si="83"/>
        <v>0</v>
      </c>
      <c r="BB395" s="15">
        <f t="shared" si="84"/>
        <v>0</v>
      </c>
      <c r="BC395" s="15">
        <f t="shared" si="91"/>
        <v>0</v>
      </c>
      <c r="BD395" s="36">
        <f t="shared" si="89"/>
        <v>0</v>
      </c>
      <c r="BE395" s="15">
        <f t="shared" si="90"/>
        <v>0</v>
      </c>
      <c r="BF395" s="36">
        <f t="shared" si="82"/>
        <v>71428.57142857143</v>
      </c>
      <c r="BG395" s="36">
        <f t="shared" si="82"/>
        <v>6220.238095238368</v>
      </c>
      <c r="BH395" s="35">
        <f t="shared" si="81"/>
        <v>0</v>
      </c>
    </row>
    <row r="396" spans="12:60" ht="20.25" customHeight="1">
      <c r="L396" s="67"/>
      <c r="M396" s="50">
        <v>378</v>
      </c>
      <c r="N396" s="36">
        <f t="shared" si="85"/>
        <v>77507.44047619075</v>
      </c>
      <c r="O396" s="36">
        <f t="shared" si="86"/>
        <v>71428.57142857143</v>
      </c>
      <c r="P396" s="36">
        <f t="shared" si="87"/>
        <v>6078.8690476193215</v>
      </c>
      <c r="Q396" s="48">
        <f t="shared" si="88"/>
        <v>3000000.0000001383</v>
      </c>
      <c r="R396" s="37"/>
      <c r="S396" s="68"/>
      <c r="T396" s="50">
        <v>63</v>
      </c>
      <c r="U396" s="9">
        <f>V396+W396</f>
        <v>0</v>
      </c>
      <c r="V396" s="36">
        <f>IF(T396&gt;$G$8*2,0,$P$9/$G$8/2)</f>
        <v>0</v>
      </c>
      <c r="W396" s="36">
        <f>X390*$G$9/2</f>
        <v>0</v>
      </c>
      <c r="X396" s="48">
        <f>IF(X390-V396&lt;0,0,X390-V396)</f>
        <v>0</v>
      </c>
      <c r="Y396" s="37"/>
      <c r="AY396" s="44">
        <f t="shared" si="80"/>
        <v>-6.366462912410498E-12</v>
      </c>
      <c r="AZ396" s="35">
        <v>378</v>
      </c>
      <c r="BA396" s="39">
        <f t="shared" si="83"/>
        <v>0</v>
      </c>
      <c r="BB396" s="15">
        <f t="shared" si="84"/>
        <v>0</v>
      </c>
      <c r="BC396" s="15">
        <f t="shared" si="91"/>
        <v>0</v>
      </c>
      <c r="BD396" s="36">
        <f t="shared" si="89"/>
        <v>0</v>
      </c>
      <c r="BE396" s="15">
        <f t="shared" si="90"/>
        <v>0</v>
      </c>
      <c r="BF396" s="36">
        <f t="shared" si="82"/>
        <v>71428.57142857143</v>
      </c>
      <c r="BG396" s="36">
        <f t="shared" si="82"/>
        <v>6078.8690476193215</v>
      </c>
      <c r="BH396" s="35">
        <f t="shared" si="81"/>
        <v>0</v>
      </c>
    </row>
    <row r="397" spans="12:60" ht="20.25" customHeight="1">
      <c r="L397" s="67"/>
      <c r="M397" s="50">
        <v>379</v>
      </c>
      <c r="N397" s="36">
        <f t="shared" si="85"/>
        <v>77366.07142857171</v>
      </c>
      <c r="O397" s="36">
        <f t="shared" si="86"/>
        <v>71428.57142857143</v>
      </c>
      <c r="P397" s="36">
        <f t="shared" si="87"/>
        <v>5937.500000000274</v>
      </c>
      <c r="Q397" s="48">
        <f t="shared" si="88"/>
        <v>2928571.428571567</v>
      </c>
      <c r="R397" s="37"/>
      <c r="S397" s="68"/>
      <c r="T397" s="50"/>
      <c r="U397" s="35"/>
      <c r="V397" s="36"/>
      <c r="W397" s="36"/>
      <c r="X397" s="35"/>
      <c r="Y397" s="38"/>
      <c r="AY397" s="44">
        <f t="shared" si="80"/>
        <v>2.7284841053187847E-12</v>
      </c>
      <c r="AZ397" s="35">
        <v>379</v>
      </c>
      <c r="BA397" s="39">
        <f t="shared" si="83"/>
        <v>0</v>
      </c>
      <c r="BB397" s="15">
        <f t="shared" si="84"/>
        <v>0</v>
      </c>
      <c r="BC397" s="15">
        <f t="shared" si="91"/>
        <v>0</v>
      </c>
      <c r="BD397" s="36">
        <f t="shared" si="89"/>
        <v>0</v>
      </c>
      <c r="BE397" s="15">
        <f t="shared" si="90"/>
        <v>0</v>
      </c>
      <c r="BF397" s="36">
        <f t="shared" si="82"/>
        <v>71428.57142857143</v>
      </c>
      <c r="BG397" s="36">
        <f t="shared" si="82"/>
        <v>5937.500000000274</v>
      </c>
      <c r="BH397" s="35">
        <f t="shared" si="81"/>
        <v>0</v>
      </c>
    </row>
    <row r="398" spans="12:60" ht="20.25" customHeight="1">
      <c r="L398" s="67"/>
      <c r="M398" s="50">
        <v>380</v>
      </c>
      <c r="N398" s="36">
        <f t="shared" si="85"/>
        <v>77224.70238095266</v>
      </c>
      <c r="O398" s="36">
        <f t="shared" si="86"/>
        <v>71428.57142857143</v>
      </c>
      <c r="P398" s="36">
        <f t="shared" si="87"/>
        <v>5796.130952381226</v>
      </c>
      <c r="Q398" s="48">
        <f t="shared" si="88"/>
        <v>2857142.8571429956</v>
      </c>
      <c r="R398" s="37"/>
      <c r="S398" s="68"/>
      <c r="T398" s="50"/>
      <c r="U398" s="35"/>
      <c r="V398" s="36"/>
      <c r="W398" s="36"/>
      <c r="X398" s="35"/>
      <c r="Y398" s="38"/>
      <c r="AY398" s="44">
        <f t="shared" si="80"/>
        <v>-2.7284841053187847E-12</v>
      </c>
      <c r="AZ398" s="35">
        <v>380</v>
      </c>
      <c r="BA398" s="39">
        <f t="shared" si="83"/>
        <v>0</v>
      </c>
      <c r="BB398" s="15">
        <f t="shared" si="84"/>
        <v>0</v>
      </c>
      <c r="BC398" s="15">
        <f t="shared" si="91"/>
        <v>0</v>
      </c>
      <c r="BD398" s="36">
        <f t="shared" si="89"/>
        <v>0</v>
      </c>
      <c r="BE398" s="15">
        <f t="shared" si="90"/>
        <v>0</v>
      </c>
      <c r="BF398" s="36">
        <f t="shared" si="82"/>
        <v>71428.57142857143</v>
      </c>
      <c r="BG398" s="36">
        <f t="shared" si="82"/>
        <v>5796.130952381226</v>
      </c>
      <c r="BH398" s="35">
        <f t="shared" si="81"/>
        <v>0</v>
      </c>
    </row>
    <row r="399" spans="12:60" ht="20.25" customHeight="1">
      <c r="L399" s="67"/>
      <c r="M399" s="50">
        <v>381</v>
      </c>
      <c r="N399" s="36">
        <f t="shared" si="85"/>
        <v>77083.33333333362</v>
      </c>
      <c r="O399" s="36">
        <f t="shared" si="86"/>
        <v>71428.57142857143</v>
      </c>
      <c r="P399" s="36">
        <f t="shared" si="87"/>
        <v>5654.761904762178</v>
      </c>
      <c r="Q399" s="48">
        <f t="shared" si="88"/>
        <v>2785714.285714424</v>
      </c>
      <c r="R399" s="37"/>
      <c r="S399" s="68"/>
      <c r="T399" s="50"/>
      <c r="U399" s="35"/>
      <c r="V399" s="36"/>
      <c r="W399" s="36"/>
      <c r="X399" s="35"/>
      <c r="Y399" s="38"/>
      <c r="AY399" s="44">
        <f t="shared" si="80"/>
        <v>6.366462912410498E-12</v>
      </c>
      <c r="AZ399" s="35">
        <v>381</v>
      </c>
      <c r="BA399" s="39">
        <f t="shared" si="83"/>
        <v>0</v>
      </c>
      <c r="BB399" s="15">
        <f t="shared" si="84"/>
        <v>0</v>
      </c>
      <c r="BC399" s="15">
        <f t="shared" si="91"/>
        <v>0</v>
      </c>
      <c r="BD399" s="36">
        <f t="shared" si="89"/>
        <v>0</v>
      </c>
      <c r="BE399" s="15">
        <f t="shared" si="90"/>
        <v>0</v>
      </c>
      <c r="BF399" s="36">
        <f t="shared" si="82"/>
        <v>71428.57142857143</v>
      </c>
      <c r="BG399" s="36">
        <f t="shared" si="82"/>
        <v>5654.761904762178</v>
      </c>
      <c r="BH399" s="35">
        <f t="shared" si="81"/>
        <v>0</v>
      </c>
    </row>
    <row r="400" spans="12:60" ht="20.25" customHeight="1">
      <c r="L400" s="67"/>
      <c r="M400" s="50">
        <v>382</v>
      </c>
      <c r="N400" s="36">
        <f t="shared" si="85"/>
        <v>76941.96428571457</v>
      </c>
      <c r="O400" s="36">
        <f t="shared" si="86"/>
        <v>71428.57142857143</v>
      </c>
      <c r="P400" s="36">
        <f t="shared" si="87"/>
        <v>5513.392857143132</v>
      </c>
      <c r="Q400" s="48">
        <f t="shared" si="88"/>
        <v>2714285.714285853</v>
      </c>
      <c r="R400" s="37"/>
      <c r="S400" s="68"/>
      <c r="T400" s="50"/>
      <c r="U400" s="35"/>
      <c r="V400" s="36"/>
      <c r="W400" s="36"/>
      <c r="X400" s="35"/>
      <c r="Y400" s="38"/>
      <c r="AY400" s="44">
        <f t="shared" si="80"/>
        <v>0</v>
      </c>
      <c r="AZ400" s="35">
        <v>382</v>
      </c>
      <c r="BA400" s="39">
        <f t="shared" si="83"/>
        <v>0</v>
      </c>
      <c r="BB400" s="15">
        <f t="shared" si="84"/>
        <v>0</v>
      </c>
      <c r="BC400" s="15">
        <f t="shared" si="91"/>
        <v>0</v>
      </c>
      <c r="BD400" s="36">
        <f t="shared" si="89"/>
        <v>0</v>
      </c>
      <c r="BE400" s="15">
        <f t="shared" si="90"/>
        <v>0</v>
      </c>
      <c r="BF400" s="36">
        <f t="shared" si="82"/>
        <v>71428.57142857143</v>
      </c>
      <c r="BG400" s="36">
        <f t="shared" si="82"/>
        <v>5513.392857143132</v>
      </c>
      <c r="BH400" s="35">
        <f t="shared" si="81"/>
        <v>0</v>
      </c>
    </row>
    <row r="401" spans="12:60" ht="20.25" customHeight="1">
      <c r="L401" s="67"/>
      <c r="M401" s="50">
        <v>383</v>
      </c>
      <c r="N401" s="36">
        <f t="shared" si="85"/>
        <v>76800.59523809551</v>
      </c>
      <c r="O401" s="36">
        <f t="shared" si="86"/>
        <v>71428.57142857143</v>
      </c>
      <c r="P401" s="36">
        <f t="shared" si="87"/>
        <v>5372.023809524084</v>
      </c>
      <c r="Q401" s="48">
        <f t="shared" si="88"/>
        <v>2642857.1428572815</v>
      </c>
      <c r="R401" s="37"/>
      <c r="S401" s="68"/>
      <c r="T401" s="50"/>
      <c r="U401" s="35"/>
      <c r="V401" s="36"/>
      <c r="W401" s="36"/>
      <c r="X401" s="35"/>
      <c r="Y401" s="38"/>
      <c r="AY401" s="44">
        <f t="shared" si="80"/>
        <v>-5.4569682106375694E-12</v>
      </c>
      <c r="AZ401" s="35">
        <v>383</v>
      </c>
      <c r="BA401" s="39">
        <f t="shared" si="83"/>
        <v>0</v>
      </c>
      <c r="BB401" s="15">
        <f t="shared" si="84"/>
        <v>0</v>
      </c>
      <c r="BC401" s="15">
        <f t="shared" si="91"/>
        <v>0</v>
      </c>
      <c r="BD401" s="36">
        <f t="shared" si="89"/>
        <v>0</v>
      </c>
      <c r="BE401" s="15">
        <f t="shared" si="90"/>
        <v>0</v>
      </c>
      <c r="BF401" s="36">
        <f t="shared" si="82"/>
        <v>71428.57142857143</v>
      </c>
      <c r="BG401" s="36">
        <f t="shared" si="82"/>
        <v>5372.023809524084</v>
      </c>
      <c r="BH401" s="35">
        <f t="shared" si="81"/>
        <v>0</v>
      </c>
    </row>
    <row r="402" spans="12:60" ht="20.25" customHeight="1">
      <c r="L402" s="67"/>
      <c r="M402" s="50">
        <v>384</v>
      </c>
      <c r="N402" s="36">
        <f t="shared" si="85"/>
        <v>76659.22619047647</v>
      </c>
      <c r="O402" s="36">
        <f t="shared" si="86"/>
        <v>71428.57142857143</v>
      </c>
      <c r="P402" s="36">
        <f t="shared" si="87"/>
        <v>5230.654761905036</v>
      </c>
      <c r="Q402" s="48">
        <f t="shared" si="88"/>
        <v>2571428.57142871</v>
      </c>
      <c r="R402" s="37"/>
      <c r="S402" s="68"/>
      <c r="T402" s="50">
        <v>64</v>
      </c>
      <c r="U402" s="9">
        <f>V402+W402</f>
        <v>0</v>
      </c>
      <c r="V402" s="36">
        <f>IF(T402&gt;$G$8*2,0,$P$9/$G$8/2)</f>
        <v>0</v>
      </c>
      <c r="W402" s="36">
        <f>X396*$G$9/2</f>
        <v>0</v>
      </c>
      <c r="X402" s="48">
        <f>IF(X396-V402&lt;0,0,X396-V402)</f>
        <v>0</v>
      </c>
      <c r="Y402" s="37"/>
      <c r="AY402" s="44">
        <f t="shared" si="80"/>
        <v>3.637978807091713E-12</v>
      </c>
      <c r="AZ402" s="35">
        <v>384</v>
      </c>
      <c r="BA402" s="39">
        <f t="shared" si="83"/>
        <v>0</v>
      </c>
      <c r="BB402" s="15">
        <f t="shared" si="84"/>
        <v>0</v>
      </c>
      <c r="BC402" s="15">
        <f t="shared" si="91"/>
        <v>0</v>
      </c>
      <c r="BD402" s="36">
        <f t="shared" si="89"/>
        <v>0</v>
      </c>
      <c r="BE402" s="15">
        <f t="shared" si="90"/>
        <v>0</v>
      </c>
      <c r="BF402" s="36">
        <f t="shared" si="82"/>
        <v>71428.57142857143</v>
      </c>
      <c r="BG402" s="36">
        <f t="shared" si="82"/>
        <v>5230.654761905036</v>
      </c>
      <c r="BH402" s="35">
        <f t="shared" si="81"/>
        <v>0</v>
      </c>
    </row>
    <row r="403" spans="12:60" ht="20.25" customHeight="1">
      <c r="L403" s="64" t="s">
        <v>69</v>
      </c>
      <c r="M403" s="50">
        <v>385</v>
      </c>
      <c r="N403" s="36">
        <f t="shared" si="85"/>
        <v>76517.85714285742</v>
      </c>
      <c r="O403" s="36">
        <f t="shared" si="86"/>
        <v>71428.57142857143</v>
      </c>
      <c r="P403" s="36">
        <f t="shared" si="87"/>
        <v>5089.285714285989</v>
      </c>
      <c r="Q403" s="48">
        <f t="shared" si="88"/>
        <v>2500000.0000001388</v>
      </c>
      <c r="R403" s="37"/>
      <c r="S403" s="65" t="s">
        <v>69</v>
      </c>
      <c r="T403" s="50"/>
      <c r="U403" s="35"/>
      <c r="V403" s="36"/>
      <c r="W403" s="36"/>
      <c r="X403" s="35"/>
      <c r="Y403" s="38"/>
      <c r="AY403" s="44">
        <f aca="true" t="shared" si="92" ref="AY403:AY438">N403-O403-P403+U403-V403-W403</f>
        <v>-2.7284841053187847E-12</v>
      </c>
      <c r="AZ403" s="35">
        <v>385</v>
      </c>
      <c r="BA403" s="39">
        <f t="shared" si="83"/>
        <v>0</v>
      </c>
      <c r="BB403" s="15">
        <f t="shared" si="84"/>
        <v>0</v>
      </c>
      <c r="BC403" s="15">
        <f t="shared" si="91"/>
        <v>0</v>
      </c>
      <c r="BD403" s="36">
        <f t="shared" si="89"/>
        <v>0</v>
      </c>
      <c r="BE403" s="15">
        <f t="shared" si="90"/>
        <v>0</v>
      </c>
      <c r="BF403" s="36">
        <f t="shared" si="82"/>
        <v>71428.57142857143</v>
      </c>
      <c r="BG403" s="36">
        <f t="shared" si="82"/>
        <v>5089.285714285989</v>
      </c>
      <c r="BH403" s="35">
        <f t="shared" si="81"/>
        <v>0</v>
      </c>
    </row>
    <row r="404" spans="12:60" ht="20.25" customHeight="1">
      <c r="L404" s="64"/>
      <c r="M404" s="50">
        <v>386</v>
      </c>
      <c r="N404" s="36">
        <f t="shared" si="85"/>
        <v>76376.48809523838</v>
      </c>
      <c r="O404" s="36">
        <f t="shared" si="86"/>
        <v>71428.57142857143</v>
      </c>
      <c r="P404" s="36">
        <f t="shared" si="87"/>
        <v>4947.916666666942</v>
      </c>
      <c r="Q404" s="48">
        <f t="shared" si="88"/>
        <v>2428571.4285715674</v>
      </c>
      <c r="R404" s="37"/>
      <c r="S404" s="65"/>
      <c r="T404" s="50"/>
      <c r="U404" s="35"/>
      <c r="V404" s="36"/>
      <c r="W404" s="36"/>
      <c r="X404" s="35"/>
      <c r="Y404" s="38"/>
      <c r="AY404" s="44">
        <f t="shared" si="92"/>
        <v>6.366462912410498E-12</v>
      </c>
      <c r="AZ404" s="35">
        <v>386</v>
      </c>
      <c r="BA404" s="39">
        <f t="shared" si="83"/>
        <v>0</v>
      </c>
      <c r="BB404" s="15">
        <f t="shared" si="84"/>
        <v>0</v>
      </c>
      <c r="BC404" s="15">
        <f t="shared" si="91"/>
        <v>0</v>
      </c>
      <c r="BD404" s="36">
        <f t="shared" si="89"/>
        <v>0</v>
      </c>
      <c r="BE404" s="15">
        <f t="shared" si="90"/>
        <v>0</v>
      </c>
      <c r="BF404" s="36">
        <f t="shared" si="82"/>
        <v>71428.57142857143</v>
      </c>
      <c r="BG404" s="36">
        <f t="shared" si="82"/>
        <v>4947.916666666942</v>
      </c>
      <c r="BH404" s="35">
        <f t="shared" si="81"/>
        <v>0</v>
      </c>
    </row>
    <row r="405" spans="12:60" ht="20.25" customHeight="1">
      <c r="L405" s="64"/>
      <c r="M405" s="50">
        <v>387</v>
      </c>
      <c r="N405" s="36">
        <f t="shared" si="85"/>
        <v>76235.11904761933</v>
      </c>
      <c r="O405" s="36">
        <f t="shared" si="86"/>
        <v>71428.57142857143</v>
      </c>
      <c r="P405" s="36">
        <f t="shared" si="87"/>
        <v>4806.547619047894</v>
      </c>
      <c r="Q405" s="48">
        <f t="shared" si="88"/>
        <v>2357142.857142996</v>
      </c>
      <c r="R405" s="37"/>
      <c r="S405" s="65"/>
      <c r="T405" s="50"/>
      <c r="U405" s="35"/>
      <c r="V405" s="36"/>
      <c r="W405" s="36"/>
      <c r="X405" s="35"/>
      <c r="Y405" s="38"/>
      <c r="AY405" s="44">
        <f t="shared" si="92"/>
        <v>9.094947017729282E-13</v>
      </c>
      <c r="AZ405" s="35">
        <v>387</v>
      </c>
      <c r="BA405" s="39">
        <f t="shared" si="83"/>
        <v>0</v>
      </c>
      <c r="BB405" s="15">
        <f t="shared" si="84"/>
        <v>0</v>
      </c>
      <c r="BC405" s="15">
        <f t="shared" si="91"/>
        <v>0</v>
      </c>
      <c r="BD405" s="36">
        <f t="shared" si="89"/>
        <v>0</v>
      </c>
      <c r="BE405" s="15">
        <f t="shared" si="90"/>
        <v>0</v>
      </c>
      <c r="BF405" s="36">
        <f t="shared" si="82"/>
        <v>71428.57142857143</v>
      </c>
      <c r="BG405" s="36">
        <f t="shared" si="82"/>
        <v>4806.547619047894</v>
      </c>
      <c r="BH405" s="35">
        <f aca="true" t="shared" si="93" ref="BH405:BH438">IF(BE405&gt;0,1,0)</f>
        <v>0</v>
      </c>
    </row>
    <row r="406" spans="12:60" ht="20.25" customHeight="1">
      <c r="L406" s="64"/>
      <c r="M406" s="50">
        <v>388</v>
      </c>
      <c r="N406" s="36">
        <f t="shared" si="85"/>
        <v>76093.75000000028</v>
      </c>
      <c r="O406" s="36">
        <f t="shared" si="86"/>
        <v>71428.57142857143</v>
      </c>
      <c r="P406" s="36">
        <f t="shared" si="87"/>
        <v>4665.178571428846</v>
      </c>
      <c r="Q406" s="48">
        <f t="shared" si="88"/>
        <v>2285714.2857144247</v>
      </c>
      <c r="R406" s="37"/>
      <c r="S406" s="65"/>
      <c r="T406" s="50"/>
      <c r="U406" s="35"/>
      <c r="V406" s="36"/>
      <c r="W406" s="36"/>
      <c r="X406" s="35"/>
      <c r="Y406" s="38"/>
      <c r="AY406" s="44">
        <f t="shared" si="92"/>
        <v>-4.547473508864641E-12</v>
      </c>
      <c r="AZ406" s="35">
        <v>388</v>
      </c>
      <c r="BA406" s="39">
        <f t="shared" si="83"/>
        <v>0</v>
      </c>
      <c r="BB406" s="15">
        <f t="shared" si="84"/>
        <v>0</v>
      </c>
      <c r="BC406" s="15">
        <f t="shared" si="91"/>
        <v>0</v>
      </c>
      <c r="BD406" s="36">
        <f t="shared" si="89"/>
        <v>0</v>
      </c>
      <c r="BE406" s="15">
        <f t="shared" si="90"/>
        <v>0</v>
      </c>
      <c r="BF406" s="36">
        <f t="shared" si="82"/>
        <v>71428.57142857143</v>
      </c>
      <c r="BG406" s="36">
        <f t="shared" si="82"/>
        <v>4665.178571428846</v>
      </c>
      <c r="BH406" s="35">
        <f t="shared" si="93"/>
        <v>0</v>
      </c>
    </row>
    <row r="407" spans="12:60" ht="20.25" customHeight="1">
      <c r="L407" s="64"/>
      <c r="M407" s="50">
        <v>389</v>
      </c>
      <c r="N407" s="36">
        <f t="shared" si="85"/>
        <v>75952.38095238124</v>
      </c>
      <c r="O407" s="36">
        <f t="shared" si="86"/>
        <v>71428.57142857143</v>
      </c>
      <c r="P407" s="36">
        <f t="shared" si="87"/>
        <v>4523.8095238097985</v>
      </c>
      <c r="Q407" s="48">
        <f t="shared" si="88"/>
        <v>2214285.7142858533</v>
      </c>
      <c r="R407" s="37"/>
      <c r="S407" s="65"/>
      <c r="T407" s="50"/>
      <c r="U407" s="35"/>
      <c r="V407" s="36"/>
      <c r="W407" s="36"/>
      <c r="X407" s="35"/>
      <c r="Y407" s="38"/>
      <c r="AY407" s="44">
        <f t="shared" si="92"/>
        <v>4.547473508864641E-12</v>
      </c>
      <c r="AZ407" s="35">
        <v>389</v>
      </c>
      <c r="BA407" s="39">
        <f t="shared" si="83"/>
        <v>0</v>
      </c>
      <c r="BB407" s="15">
        <f t="shared" si="84"/>
        <v>0</v>
      </c>
      <c r="BC407" s="15">
        <f t="shared" si="91"/>
        <v>0</v>
      </c>
      <c r="BD407" s="36">
        <f t="shared" si="89"/>
        <v>0</v>
      </c>
      <c r="BE407" s="15">
        <f t="shared" si="90"/>
        <v>0</v>
      </c>
      <c r="BF407" s="36">
        <f t="shared" si="82"/>
        <v>71428.57142857143</v>
      </c>
      <c r="BG407" s="36">
        <f t="shared" si="82"/>
        <v>4523.8095238097985</v>
      </c>
      <c r="BH407" s="35">
        <f t="shared" si="93"/>
        <v>0</v>
      </c>
    </row>
    <row r="408" spans="12:60" ht="20.25" customHeight="1">
      <c r="L408" s="64"/>
      <c r="M408" s="50">
        <v>390</v>
      </c>
      <c r="N408" s="36">
        <f t="shared" si="85"/>
        <v>75811.01190476218</v>
      </c>
      <c r="O408" s="36">
        <f t="shared" si="86"/>
        <v>71428.57142857143</v>
      </c>
      <c r="P408" s="36">
        <f t="shared" si="87"/>
        <v>4382.440476190751</v>
      </c>
      <c r="Q408" s="48">
        <f t="shared" si="88"/>
        <v>2142857.142857282</v>
      </c>
      <c r="R408" s="37"/>
      <c r="S408" s="65"/>
      <c r="T408" s="50">
        <v>65</v>
      </c>
      <c r="U408" s="9">
        <f>V408+W408</f>
        <v>0</v>
      </c>
      <c r="V408" s="36">
        <f>IF(T408&gt;$G$8*2,0,$P$9/$G$8/2)</f>
        <v>0</v>
      </c>
      <c r="W408" s="36">
        <f>X402*$G$9/2</f>
        <v>0</v>
      </c>
      <c r="X408" s="48">
        <f>IF(X402-V408&lt;0,0,X402-V408)</f>
        <v>0</v>
      </c>
      <c r="Y408" s="37"/>
      <c r="AY408" s="44">
        <f t="shared" si="92"/>
        <v>-9.094947017729282E-13</v>
      </c>
      <c r="AZ408" s="35">
        <v>390</v>
      </c>
      <c r="BA408" s="39">
        <f t="shared" si="83"/>
        <v>0</v>
      </c>
      <c r="BB408" s="15">
        <f t="shared" si="84"/>
        <v>0</v>
      </c>
      <c r="BC408" s="15">
        <f t="shared" si="91"/>
        <v>0</v>
      </c>
      <c r="BD408" s="36">
        <f t="shared" si="89"/>
        <v>0</v>
      </c>
      <c r="BE408" s="15">
        <f t="shared" si="90"/>
        <v>0</v>
      </c>
      <c r="BF408" s="36">
        <f t="shared" si="82"/>
        <v>71428.57142857143</v>
      </c>
      <c r="BG408" s="36">
        <f t="shared" si="82"/>
        <v>4382.440476190751</v>
      </c>
      <c r="BH408" s="35">
        <f t="shared" si="93"/>
        <v>0</v>
      </c>
    </row>
    <row r="409" spans="12:60" ht="20.25" customHeight="1">
      <c r="L409" s="64"/>
      <c r="M409" s="50">
        <v>391</v>
      </c>
      <c r="N409" s="36">
        <f t="shared" si="85"/>
        <v>75669.64285714313</v>
      </c>
      <c r="O409" s="36">
        <f t="shared" si="86"/>
        <v>71428.57142857143</v>
      </c>
      <c r="P409" s="36">
        <f t="shared" si="87"/>
        <v>4241.071428571704</v>
      </c>
      <c r="Q409" s="48">
        <f t="shared" si="88"/>
        <v>2071428.5714287106</v>
      </c>
      <c r="R409" s="37"/>
      <c r="S409" s="65"/>
      <c r="T409" s="50"/>
      <c r="U409" s="35"/>
      <c r="V409" s="36"/>
      <c r="W409" s="36"/>
      <c r="X409" s="35"/>
      <c r="Y409" s="38"/>
      <c r="AY409" s="44">
        <f t="shared" si="92"/>
        <v>-7.275957614183426E-12</v>
      </c>
      <c r="AZ409" s="35">
        <v>391</v>
      </c>
      <c r="BA409" s="39">
        <f t="shared" si="83"/>
        <v>0</v>
      </c>
      <c r="BB409" s="15">
        <f t="shared" si="84"/>
        <v>0</v>
      </c>
      <c r="BC409" s="15">
        <f t="shared" si="91"/>
        <v>0</v>
      </c>
      <c r="BD409" s="36">
        <f t="shared" si="89"/>
        <v>0</v>
      </c>
      <c r="BE409" s="15">
        <f t="shared" si="90"/>
        <v>0</v>
      </c>
      <c r="BF409" s="36">
        <f t="shared" si="82"/>
        <v>71428.57142857143</v>
      </c>
      <c r="BG409" s="36">
        <f t="shared" si="82"/>
        <v>4241.071428571704</v>
      </c>
      <c r="BH409" s="35">
        <f t="shared" si="93"/>
        <v>0</v>
      </c>
    </row>
    <row r="410" spans="12:60" ht="20.25" customHeight="1">
      <c r="L410" s="64"/>
      <c r="M410" s="50">
        <v>392</v>
      </c>
      <c r="N410" s="36">
        <f t="shared" si="85"/>
        <v>75528.2738095241</v>
      </c>
      <c r="O410" s="36">
        <f t="shared" si="86"/>
        <v>71428.57142857143</v>
      </c>
      <c r="P410" s="36">
        <f t="shared" si="87"/>
        <v>4099.702380952656</v>
      </c>
      <c r="Q410" s="48">
        <f t="shared" si="88"/>
        <v>2000000.0000001392</v>
      </c>
      <c r="R410" s="37"/>
      <c r="S410" s="65"/>
      <c r="T410" s="50"/>
      <c r="U410" s="35"/>
      <c r="V410" s="36"/>
      <c r="W410" s="36"/>
      <c r="X410" s="35"/>
      <c r="Y410" s="38"/>
      <c r="AY410" s="44">
        <f t="shared" si="92"/>
        <v>1.8189894035458565E-12</v>
      </c>
      <c r="AZ410" s="35">
        <v>392</v>
      </c>
      <c r="BA410" s="39">
        <f t="shared" si="83"/>
        <v>0</v>
      </c>
      <c r="BB410" s="15">
        <f t="shared" si="84"/>
        <v>0</v>
      </c>
      <c r="BC410" s="15">
        <f t="shared" si="91"/>
        <v>0</v>
      </c>
      <c r="BD410" s="36">
        <f t="shared" si="89"/>
        <v>0</v>
      </c>
      <c r="BE410" s="15">
        <f t="shared" si="90"/>
        <v>0</v>
      </c>
      <c r="BF410" s="36">
        <f aca="true" t="shared" si="94" ref="BF410:BG436">O410</f>
        <v>71428.57142857143</v>
      </c>
      <c r="BG410" s="36">
        <f t="shared" si="94"/>
        <v>4099.702380952656</v>
      </c>
      <c r="BH410" s="35">
        <f t="shared" si="93"/>
        <v>0</v>
      </c>
    </row>
    <row r="411" spans="12:60" ht="20.25" customHeight="1">
      <c r="L411" s="64"/>
      <c r="M411" s="50">
        <v>393</v>
      </c>
      <c r="N411" s="36">
        <f t="shared" si="85"/>
        <v>75386.90476190504</v>
      </c>
      <c r="O411" s="36">
        <f t="shared" si="86"/>
        <v>71428.57142857143</v>
      </c>
      <c r="P411" s="36">
        <f t="shared" si="87"/>
        <v>3958.333333333609</v>
      </c>
      <c r="Q411" s="48">
        <f t="shared" si="88"/>
        <v>1928571.4285715679</v>
      </c>
      <c r="R411" s="37"/>
      <c r="S411" s="65"/>
      <c r="T411" s="50"/>
      <c r="U411" s="35"/>
      <c r="V411" s="36"/>
      <c r="W411" s="36"/>
      <c r="X411" s="35"/>
      <c r="Y411" s="38"/>
      <c r="AY411" s="44">
        <f t="shared" si="92"/>
        <v>-4.092726157978177E-12</v>
      </c>
      <c r="AZ411" s="35">
        <v>393</v>
      </c>
      <c r="BA411" s="39">
        <f t="shared" si="83"/>
        <v>0</v>
      </c>
      <c r="BB411" s="15">
        <f t="shared" si="84"/>
        <v>0</v>
      </c>
      <c r="BC411" s="15">
        <f t="shared" si="91"/>
        <v>0</v>
      </c>
      <c r="BD411" s="36">
        <f t="shared" si="89"/>
        <v>0</v>
      </c>
      <c r="BE411" s="15">
        <f t="shared" si="90"/>
        <v>0</v>
      </c>
      <c r="BF411" s="36">
        <f t="shared" si="94"/>
        <v>71428.57142857143</v>
      </c>
      <c r="BG411" s="36">
        <f t="shared" si="94"/>
        <v>3958.333333333609</v>
      </c>
      <c r="BH411" s="35">
        <f t="shared" si="93"/>
        <v>0</v>
      </c>
    </row>
    <row r="412" spans="12:60" ht="20.25" customHeight="1">
      <c r="L412" s="64"/>
      <c r="M412" s="50">
        <v>394</v>
      </c>
      <c r="N412" s="36">
        <f t="shared" si="85"/>
        <v>75245.535714286</v>
      </c>
      <c r="O412" s="36">
        <f t="shared" si="86"/>
        <v>71428.57142857143</v>
      </c>
      <c r="P412" s="36">
        <f t="shared" si="87"/>
        <v>3816.9642857145614</v>
      </c>
      <c r="Q412" s="48">
        <f t="shared" si="88"/>
        <v>1857142.8571429965</v>
      </c>
      <c r="R412" s="37"/>
      <c r="S412" s="65"/>
      <c r="T412" s="50"/>
      <c r="U412" s="35"/>
      <c r="V412" s="36"/>
      <c r="W412" s="36"/>
      <c r="X412" s="35"/>
      <c r="Y412" s="38"/>
      <c r="AY412" s="44">
        <f t="shared" si="92"/>
        <v>5.002220859751105E-12</v>
      </c>
      <c r="AZ412" s="35">
        <v>394</v>
      </c>
      <c r="BA412" s="39">
        <f t="shared" si="83"/>
        <v>0</v>
      </c>
      <c r="BB412" s="15">
        <f t="shared" si="84"/>
        <v>0</v>
      </c>
      <c r="BC412" s="15">
        <f t="shared" si="91"/>
        <v>0</v>
      </c>
      <c r="BD412" s="36">
        <f t="shared" si="89"/>
        <v>0</v>
      </c>
      <c r="BE412" s="15">
        <f t="shared" si="90"/>
        <v>0</v>
      </c>
      <c r="BF412" s="36">
        <f t="shared" si="94"/>
        <v>71428.57142857143</v>
      </c>
      <c r="BG412" s="36">
        <f t="shared" si="94"/>
        <v>3816.9642857145614</v>
      </c>
      <c r="BH412" s="35">
        <f t="shared" si="93"/>
        <v>0</v>
      </c>
    </row>
    <row r="413" spans="12:60" ht="20.25" customHeight="1">
      <c r="L413" s="64"/>
      <c r="M413" s="50">
        <v>395</v>
      </c>
      <c r="N413" s="36">
        <f t="shared" si="85"/>
        <v>75104.16666666695</v>
      </c>
      <c r="O413" s="36">
        <f t="shared" si="86"/>
        <v>71428.57142857143</v>
      </c>
      <c r="P413" s="36">
        <f t="shared" si="87"/>
        <v>3675.5952380955137</v>
      </c>
      <c r="Q413" s="48">
        <f t="shared" si="88"/>
        <v>1785714.2857144251</v>
      </c>
      <c r="R413" s="37"/>
      <c r="S413" s="65"/>
      <c r="T413" s="50"/>
      <c r="U413" s="35"/>
      <c r="V413" s="36"/>
      <c r="W413" s="36"/>
      <c r="X413" s="35"/>
      <c r="Y413" s="38"/>
      <c r="AY413" s="44">
        <f t="shared" si="92"/>
        <v>-4.547473508864641E-13</v>
      </c>
      <c r="AZ413" s="35">
        <v>395</v>
      </c>
      <c r="BA413" s="39">
        <f t="shared" si="83"/>
        <v>0</v>
      </c>
      <c r="BB413" s="15">
        <f t="shared" si="84"/>
        <v>0</v>
      </c>
      <c r="BC413" s="15">
        <f t="shared" si="91"/>
        <v>0</v>
      </c>
      <c r="BD413" s="36">
        <f t="shared" si="89"/>
        <v>0</v>
      </c>
      <c r="BE413" s="15">
        <f t="shared" si="90"/>
        <v>0</v>
      </c>
      <c r="BF413" s="36">
        <f t="shared" si="94"/>
        <v>71428.57142857143</v>
      </c>
      <c r="BG413" s="36">
        <f t="shared" si="94"/>
        <v>3675.5952380955137</v>
      </c>
      <c r="BH413" s="35">
        <f t="shared" si="93"/>
        <v>0</v>
      </c>
    </row>
    <row r="414" spans="12:60" ht="20.25" customHeight="1">
      <c r="L414" s="64"/>
      <c r="M414" s="50">
        <v>396</v>
      </c>
      <c r="N414" s="36">
        <f t="shared" si="85"/>
        <v>74962.7976190479</v>
      </c>
      <c r="O414" s="36">
        <f t="shared" si="86"/>
        <v>71428.57142857143</v>
      </c>
      <c r="P414" s="36">
        <f t="shared" si="87"/>
        <v>3534.226190476467</v>
      </c>
      <c r="Q414" s="48">
        <f t="shared" si="88"/>
        <v>1714285.7142858538</v>
      </c>
      <c r="R414" s="37"/>
      <c r="S414" s="65"/>
      <c r="T414" s="50">
        <v>66</v>
      </c>
      <c r="U414" s="9">
        <f>V414+W414</f>
        <v>0</v>
      </c>
      <c r="V414" s="36">
        <f>IF(T414&gt;$G$8*2,0,$P$9/$G$8/2)</f>
        <v>0</v>
      </c>
      <c r="W414" s="36">
        <f>X408*$G$9/2</f>
        <v>0</v>
      </c>
      <c r="X414" s="48">
        <f>IF(X408-V414&lt;0,0,X408-V414)</f>
        <v>0</v>
      </c>
      <c r="Y414" s="37"/>
      <c r="AY414" s="44">
        <f t="shared" si="92"/>
        <v>-6.821210263296962E-12</v>
      </c>
      <c r="AZ414" s="35">
        <v>396</v>
      </c>
      <c r="BA414" s="39">
        <f t="shared" si="83"/>
        <v>0</v>
      </c>
      <c r="BB414" s="15">
        <f t="shared" si="84"/>
        <v>0</v>
      </c>
      <c r="BC414" s="15">
        <f t="shared" si="91"/>
        <v>0</v>
      </c>
      <c r="BD414" s="36">
        <f t="shared" si="89"/>
        <v>0</v>
      </c>
      <c r="BE414" s="15">
        <f t="shared" si="90"/>
        <v>0</v>
      </c>
      <c r="BF414" s="36">
        <f t="shared" si="94"/>
        <v>71428.57142857143</v>
      </c>
      <c r="BG414" s="36">
        <f t="shared" si="94"/>
        <v>3534.226190476467</v>
      </c>
      <c r="BH414" s="35">
        <f t="shared" si="93"/>
        <v>0</v>
      </c>
    </row>
    <row r="415" spans="12:60" ht="20.25" customHeight="1">
      <c r="L415" s="67" t="s">
        <v>70</v>
      </c>
      <c r="M415" s="50">
        <v>397</v>
      </c>
      <c r="N415" s="36">
        <f t="shared" si="85"/>
        <v>74821.42857142886</v>
      </c>
      <c r="O415" s="36">
        <f t="shared" si="86"/>
        <v>71428.57142857143</v>
      </c>
      <c r="P415" s="36">
        <f t="shared" si="87"/>
        <v>3392.857142857419</v>
      </c>
      <c r="Q415" s="48">
        <f t="shared" si="88"/>
        <v>1642857.1428572824</v>
      </c>
      <c r="R415" s="37"/>
      <c r="S415" s="68" t="s">
        <v>70</v>
      </c>
      <c r="T415" s="50"/>
      <c r="U415" s="35"/>
      <c r="V415" s="36"/>
      <c r="W415" s="36"/>
      <c r="X415" s="35"/>
      <c r="Y415" s="38"/>
      <c r="AY415" s="44">
        <f t="shared" si="92"/>
        <v>2.2737367544323206E-12</v>
      </c>
      <c r="AZ415" s="35">
        <v>397</v>
      </c>
      <c r="BA415" s="39">
        <f aca="true" t="shared" si="95" ref="BA415:BA438">IF($F$19=AZ415,1,0)</f>
        <v>0</v>
      </c>
      <c r="BB415" s="15">
        <f t="shared" si="84"/>
        <v>0</v>
      </c>
      <c r="BC415" s="15">
        <f t="shared" si="91"/>
        <v>0</v>
      </c>
      <c r="BD415" s="36">
        <f t="shared" si="89"/>
        <v>0</v>
      </c>
      <c r="BE415" s="15">
        <f t="shared" si="90"/>
        <v>0</v>
      </c>
      <c r="BF415" s="36">
        <f t="shared" si="94"/>
        <v>71428.57142857143</v>
      </c>
      <c r="BG415" s="36">
        <f t="shared" si="94"/>
        <v>3392.857142857419</v>
      </c>
      <c r="BH415" s="35">
        <f t="shared" si="93"/>
        <v>0</v>
      </c>
    </row>
    <row r="416" spans="12:60" ht="20.25" customHeight="1">
      <c r="L416" s="67"/>
      <c r="M416" s="50">
        <v>398</v>
      </c>
      <c r="N416" s="36">
        <f t="shared" si="85"/>
        <v>74680.0595238098</v>
      </c>
      <c r="O416" s="36">
        <f t="shared" si="86"/>
        <v>71428.57142857143</v>
      </c>
      <c r="P416" s="36">
        <f t="shared" si="87"/>
        <v>3251.4880952383714</v>
      </c>
      <c r="Q416" s="48">
        <f t="shared" si="88"/>
        <v>1571428.571428711</v>
      </c>
      <c r="R416" s="37"/>
      <c r="S416" s="68"/>
      <c r="T416" s="50"/>
      <c r="U416" s="35"/>
      <c r="V416" s="36"/>
      <c r="W416" s="36"/>
      <c r="X416" s="35"/>
      <c r="Y416" s="38"/>
      <c r="AY416" s="44">
        <f t="shared" si="92"/>
        <v>-3.183231456205249E-12</v>
      </c>
      <c r="AZ416" s="35">
        <v>398</v>
      </c>
      <c r="BA416" s="39">
        <f t="shared" si="95"/>
        <v>0</v>
      </c>
      <c r="BB416" s="15">
        <f aca="true" t="shared" si="96" ref="BB416:BB438">IF(BA416=1,$F$18,IF(BB415&gt;0,BD415,0))</f>
        <v>0</v>
      </c>
      <c r="BC416" s="15">
        <f t="shared" si="91"/>
        <v>0</v>
      </c>
      <c r="BD416" s="36">
        <f t="shared" si="89"/>
        <v>0</v>
      </c>
      <c r="BE416" s="15">
        <f t="shared" si="90"/>
        <v>0</v>
      </c>
      <c r="BF416" s="36">
        <f t="shared" si="94"/>
        <v>71428.57142857143</v>
      </c>
      <c r="BG416" s="36">
        <f t="shared" si="94"/>
        <v>3251.4880952383714</v>
      </c>
      <c r="BH416" s="35">
        <f t="shared" si="93"/>
        <v>0</v>
      </c>
    </row>
    <row r="417" spans="12:60" ht="20.25" customHeight="1">
      <c r="L417" s="67"/>
      <c r="M417" s="50">
        <v>399</v>
      </c>
      <c r="N417" s="36">
        <f aca="true" t="shared" si="97" ref="N417:N438">O417+P417</f>
        <v>74538.69047619076</v>
      </c>
      <c r="O417" s="36">
        <f aca="true" t="shared" si="98" ref="O417:O438">IF(M417&gt;$G$8*12,0,$P$7/($G$8*12))</f>
        <v>71428.57142857143</v>
      </c>
      <c r="P417" s="36">
        <f aca="true" t="shared" si="99" ref="P417:P438">(Q416*$G$9)/12</f>
        <v>3110.119047619324</v>
      </c>
      <c r="Q417" s="48">
        <f aca="true" t="shared" si="100" ref="Q417:Q438">Q416-O417</f>
        <v>1500000.0000001397</v>
      </c>
      <c r="R417" s="37"/>
      <c r="S417" s="68"/>
      <c r="T417" s="50"/>
      <c r="U417" s="35"/>
      <c r="V417" s="36"/>
      <c r="W417" s="36"/>
      <c r="X417" s="35"/>
      <c r="Y417" s="38"/>
      <c r="AY417" s="44">
        <f t="shared" si="92"/>
        <v>5.4569682106375694E-12</v>
      </c>
      <c r="AZ417" s="35">
        <v>399</v>
      </c>
      <c r="BA417" s="39">
        <f t="shared" si="95"/>
        <v>0</v>
      </c>
      <c r="BB417" s="15">
        <f t="shared" si="96"/>
        <v>0</v>
      </c>
      <c r="BC417" s="15">
        <f t="shared" si="91"/>
        <v>0</v>
      </c>
      <c r="BD417" s="36">
        <f t="shared" si="89"/>
        <v>0</v>
      </c>
      <c r="BE417" s="15">
        <f t="shared" si="90"/>
        <v>0</v>
      </c>
      <c r="BF417" s="36">
        <f t="shared" si="94"/>
        <v>71428.57142857143</v>
      </c>
      <c r="BG417" s="36">
        <f t="shared" si="94"/>
        <v>3110.119047619324</v>
      </c>
      <c r="BH417" s="35">
        <f t="shared" si="93"/>
        <v>0</v>
      </c>
    </row>
    <row r="418" spans="12:60" ht="20.25" customHeight="1">
      <c r="L418" s="67"/>
      <c r="M418" s="50">
        <v>400</v>
      </c>
      <c r="N418" s="36">
        <f t="shared" si="97"/>
        <v>74397.32142857171</v>
      </c>
      <c r="O418" s="36">
        <f t="shared" si="98"/>
        <v>71428.57142857143</v>
      </c>
      <c r="P418" s="36">
        <f t="shared" si="99"/>
        <v>2968.7500000002765</v>
      </c>
      <c r="Q418" s="48">
        <f t="shared" si="100"/>
        <v>1428571.4285715683</v>
      </c>
      <c r="R418" s="37"/>
      <c r="S418" s="68"/>
      <c r="T418" s="50"/>
      <c r="U418" s="35"/>
      <c r="V418" s="36"/>
      <c r="W418" s="36"/>
      <c r="X418" s="35"/>
      <c r="Y418" s="38"/>
      <c r="AY418" s="44">
        <f t="shared" si="92"/>
        <v>0</v>
      </c>
      <c r="AZ418" s="35">
        <v>400</v>
      </c>
      <c r="BA418" s="39">
        <f t="shared" si="95"/>
        <v>0</v>
      </c>
      <c r="BB418" s="15">
        <f t="shared" si="96"/>
        <v>0</v>
      </c>
      <c r="BC418" s="15">
        <f t="shared" si="91"/>
        <v>0</v>
      </c>
      <c r="BD418" s="36">
        <f t="shared" si="89"/>
        <v>0</v>
      </c>
      <c r="BE418" s="15">
        <f t="shared" si="90"/>
        <v>0</v>
      </c>
      <c r="BF418" s="36">
        <f t="shared" si="94"/>
        <v>71428.57142857143</v>
      </c>
      <c r="BG418" s="36">
        <f t="shared" si="94"/>
        <v>2968.7500000002765</v>
      </c>
      <c r="BH418" s="35">
        <f t="shared" si="93"/>
        <v>0</v>
      </c>
    </row>
    <row r="419" spans="12:60" ht="20.25" customHeight="1">
      <c r="L419" s="67"/>
      <c r="M419" s="50">
        <v>401</v>
      </c>
      <c r="N419" s="36">
        <f t="shared" si="97"/>
        <v>74255.95238095266</v>
      </c>
      <c r="O419" s="36">
        <f t="shared" si="98"/>
        <v>71428.57142857143</v>
      </c>
      <c r="P419" s="36">
        <f t="shared" si="99"/>
        <v>2827.380952381229</v>
      </c>
      <c r="Q419" s="48">
        <f t="shared" si="100"/>
        <v>1357142.857142997</v>
      </c>
      <c r="R419" s="37"/>
      <c r="S419" s="68"/>
      <c r="T419" s="50"/>
      <c r="U419" s="35"/>
      <c r="V419" s="36"/>
      <c r="W419" s="36"/>
      <c r="X419" s="35"/>
      <c r="Y419" s="38"/>
      <c r="AY419" s="44">
        <f t="shared" si="92"/>
        <v>-5.4569682106375694E-12</v>
      </c>
      <c r="AZ419" s="35">
        <v>401</v>
      </c>
      <c r="BA419" s="39">
        <f t="shared" si="95"/>
        <v>0</v>
      </c>
      <c r="BB419" s="15">
        <f t="shared" si="96"/>
        <v>0</v>
      </c>
      <c r="BC419" s="15">
        <f t="shared" si="91"/>
        <v>0</v>
      </c>
      <c r="BD419" s="36">
        <f t="shared" si="89"/>
        <v>0</v>
      </c>
      <c r="BE419" s="15">
        <f t="shared" si="90"/>
        <v>0</v>
      </c>
      <c r="BF419" s="36">
        <f t="shared" si="94"/>
        <v>71428.57142857143</v>
      </c>
      <c r="BG419" s="36">
        <f t="shared" si="94"/>
        <v>2827.380952381229</v>
      </c>
      <c r="BH419" s="35">
        <f t="shared" si="93"/>
        <v>0</v>
      </c>
    </row>
    <row r="420" spans="12:60" ht="20.25" customHeight="1">
      <c r="L420" s="67"/>
      <c r="M420" s="50">
        <v>402</v>
      </c>
      <c r="N420" s="36">
        <f t="shared" si="97"/>
        <v>74114.58333333362</v>
      </c>
      <c r="O420" s="36">
        <f t="shared" si="98"/>
        <v>71428.57142857143</v>
      </c>
      <c r="P420" s="36">
        <f t="shared" si="99"/>
        <v>2686.0119047621815</v>
      </c>
      <c r="Q420" s="48">
        <f t="shared" si="100"/>
        <v>1285714.2857144256</v>
      </c>
      <c r="R420" s="37"/>
      <c r="S420" s="68"/>
      <c r="T420" s="50">
        <v>67</v>
      </c>
      <c r="U420" s="9">
        <f>V420+W420</f>
        <v>0</v>
      </c>
      <c r="V420" s="36">
        <f>IF(T420&gt;$G$8*2,0,$P$9/$G$8/2)</f>
        <v>0</v>
      </c>
      <c r="W420" s="36">
        <f>X414*$G$9/2</f>
        <v>0</v>
      </c>
      <c r="X420" s="48">
        <f>IF(X414-V420&lt;0,0,X414-V420)</f>
        <v>0</v>
      </c>
      <c r="Y420" s="37"/>
      <c r="AY420" s="44">
        <f t="shared" si="92"/>
        <v>3.183231456205249E-12</v>
      </c>
      <c r="AZ420" s="35">
        <v>402</v>
      </c>
      <c r="BA420" s="39">
        <f t="shared" si="95"/>
        <v>0</v>
      </c>
      <c r="BB420" s="15">
        <f t="shared" si="96"/>
        <v>0</v>
      </c>
      <c r="BC420" s="15">
        <f t="shared" si="91"/>
        <v>0</v>
      </c>
      <c r="BD420" s="36">
        <f t="shared" si="89"/>
        <v>0</v>
      </c>
      <c r="BE420" s="15">
        <f t="shared" si="90"/>
        <v>0</v>
      </c>
      <c r="BF420" s="36">
        <f t="shared" si="94"/>
        <v>71428.57142857143</v>
      </c>
      <c r="BG420" s="36">
        <f t="shared" si="94"/>
        <v>2686.0119047621815</v>
      </c>
      <c r="BH420" s="35">
        <f t="shared" si="93"/>
        <v>0</v>
      </c>
    </row>
    <row r="421" spans="12:60" ht="20.25" customHeight="1">
      <c r="L421" s="67"/>
      <c r="M421" s="50">
        <v>403</v>
      </c>
      <c r="N421" s="36">
        <f t="shared" si="97"/>
        <v>73973.21428571457</v>
      </c>
      <c r="O421" s="36">
        <f t="shared" si="98"/>
        <v>71428.57142857143</v>
      </c>
      <c r="P421" s="36">
        <f t="shared" si="99"/>
        <v>2544.642857143134</v>
      </c>
      <c r="Q421" s="48">
        <f t="shared" si="100"/>
        <v>1214285.7142858543</v>
      </c>
      <c r="R421" s="37"/>
      <c r="S421" s="68"/>
      <c r="T421" s="50"/>
      <c r="U421" s="35"/>
      <c r="V421" s="36"/>
      <c r="W421" s="36"/>
      <c r="X421" s="35"/>
      <c r="Y421" s="38"/>
      <c r="AY421" s="44">
        <f t="shared" si="92"/>
        <v>-2.2737367544323206E-12</v>
      </c>
      <c r="AZ421" s="35">
        <v>403</v>
      </c>
      <c r="BA421" s="39">
        <f t="shared" si="95"/>
        <v>0</v>
      </c>
      <c r="BB421" s="15">
        <f t="shared" si="96"/>
        <v>0</v>
      </c>
      <c r="BC421" s="15">
        <f t="shared" si="91"/>
        <v>0</v>
      </c>
      <c r="BD421" s="36">
        <f t="shared" si="89"/>
        <v>0</v>
      </c>
      <c r="BE421" s="15">
        <f t="shared" si="90"/>
        <v>0</v>
      </c>
      <c r="BF421" s="36">
        <f t="shared" si="94"/>
        <v>71428.57142857143</v>
      </c>
      <c r="BG421" s="36">
        <f t="shared" si="94"/>
        <v>2544.642857143134</v>
      </c>
      <c r="BH421" s="35">
        <f t="shared" si="93"/>
        <v>0</v>
      </c>
    </row>
    <row r="422" spans="12:60" ht="20.25" customHeight="1">
      <c r="L422" s="67"/>
      <c r="M422" s="50">
        <v>404</v>
      </c>
      <c r="N422" s="36">
        <f t="shared" si="97"/>
        <v>73831.84523809553</v>
      </c>
      <c r="O422" s="36">
        <f t="shared" si="98"/>
        <v>71428.57142857143</v>
      </c>
      <c r="P422" s="36">
        <f t="shared" si="99"/>
        <v>2403.2738095240866</v>
      </c>
      <c r="Q422" s="48">
        <f t="shared" si="100"/>
        <v>1142857.142857283</v>
      </c>
      <c r="R422" s="37"/>
      <c r="S422" s="68"/>
      <c r="T422" s="50"/>
      <c r="U422" s="35"/>
      <c r="V422" s="36"/>
      <c r="W422" s="36"/>
      <c r="X422" s="35"/>
      <c r="Y422" s="38"/>
      <c r="AY422" s="44">
        <f t="shared" si="92"/>
        <v>6.366462912410498E-12</v>
      </c>
      <c r="AZ422" s="35">
        <v>404</v>
      </c>
      <c r="BA422" s="39">
        <f t="shared" si="95"/>
        <v>0</v>
      </c>
      <c r="BB422" s="15">
        <f t="shared" si="96"/>
        <v>0</v>
      </c>
      <c r="BC422" s="15">
        <f t="shared" si="91"/>
        <v>0</v>
      </c>
      <c r="BD422" s="36">
        <f t="shared" si="89"/>
        <v>0</v>
      </c>
      <c r="BE422" s="15">
        <f t="shared" si="90"/>
        <v>0</v>
      </c>
      <c r="BF422" s="36">
        <f t="shared" si="94"/>
        <v>71428.57142857143</v>
      </c>
      <c r="BG422" s="36">
        <f t="shared" si="94"/>
        <v>2403.2738095240866</v>
      </c>
      <c r="BH422" s="35">
        <f t="shared" si="93"/>
        <v>0</v>
      </c>
    </row>
    <row r="423" spans="12:60" ht="20.25" customHeight="1">
      <c r="L423" s="67"/>
      <c r="M423" s="50">
        <v>405</v>
      </c>
      <c r="N423" s="36">
        <f t="shared" si="97"/>
        <v>73690.47619047647</v>
      </c>
      <c r="O423" s="36">
        <f t="shared" si="98"/>
        <v>71428.57142857143</v>
      </c>
      <c r="P423" s="36">
        <f t="shared" si="99"/>
        <v>2261.9047619050393</v>
      </c>
      <c r="Q423" s="48">
        <f t="shared" si="100"/>
        <v>1071428.5714287115</v>
      </c>
      <c r="R423" s="37"/>
      <c r="S423" s="68"/>
      <c r="T423" s="50"/>
      <c r="U423" s="35"/>
      <c r="V423" s="36"/>
      <c r="W423" s="36"/>
      <c r="X423" s="35"/>
      <c r="Y423" s="38"/>
      <c r="AY423" s="44">
        <f t="shared" si="92"/>
        <v>4.547473508864641E-13</v>
      </c>
      <c r="AZ423" s="35">
        <v>405</v>
      </c>
      <c r="BA423" s="39">
        <f t="shared" si="95"/>
        <v>0</v>
      </c>
      <c r="BB423" s="15">
        <f t="shared" si="96"/>
        <v>0</v>
      </c>
      <c r="BC423" s="15">
        <f t="shared" si="91"/>
        <v>0</v>
      </c>
      <c r="BD423" s="36">
        <f t="shared" si="89"/>
        <v>0</v>
      </c>
      <c r="BE423" s="15">
        <f t="shared" si="90"/>
        <v>0</v>
      </c>
      <c r="BF423" s="36">
        <f t="shared" si="94"/>
        <v>71428.57142857143</v>
      </c>
      <c r="BG423" s="36">
        <f t="shared" si="94"/>
        <v>2261.9047619050393</v>
      </c>
      <c r="BH423" s="35">
        <f t="shared" si="93"/>
        <v>0</v>
      </c>
    </row>
    <row r="424" spans="12:60" ht="20.25" customHeight="1">
      <c r="L424" s="67"/>
      <c r="M424" s="50">
        <v>406</v>
      </c>
      <c r="N424" s="36">
        <f t="shared" si="97"/>
        <v>73549.10714285742</v>
      </c>
      <c r="O424" s="36">
        <f t="shared" si="98"/>
        <v>71428.57142857143</v>
      </c>
      <c r="P424" s="36">
        <f t="shared" si="99"/>
        <v>2120.5357142859916</v>
      </c>
      <c r="Q424" s="48">
        <f t="shared" si="100"/>
        <v>1000000.00000014</v>
      </c>
      <c r="R424" s="37"/>
      <c r="S424" s="68"/>
      <c r="T424" s="50"/>
      <c r="U424" s="35"/>
      <c r="V424" s="36"/>
      <c r="W424" s="36"/>
      <c r="X424" s="35"/>
      <c r="Y424" s="38"/>
      <c r="AY424" s="44">
        <f t="shared" si="92"/>
        <v>-5.002220859751105E-12</v>
      </c>
      <c r="AZ424" s="35">
        <v>406</v>
      </c>
      <c r="BA424" s="39">
        <f t="shared" si="95"/>
        <v>0</v>
      </c>
      <c r="BB424" s="15">
        <f t="shared" si="96"/>
        <v>0</v>
      </c>
      <c r="BC424" s="15">
        <f t="shared" si="91"/>
        <v>0</v>
      </c>
      <c r="BD424" s="36">
        <f t="shared" si="89"/>
        <v>0</v>
      </c>
      <c r="BE424" s="15">
        <f t="shared" si="90"/>
        <v>0</v>
      </c>
      <c r="BF424" s="36">
        <f t="shared" si="94"/>
        <v>71428.57142857143</v>
      </c>
      <c r="BG424" s="36">
        <f t="shared" si="94"/>
        <v>2120.5357142859916</v>
      </c>
      <c r="BH424" s="35">
        <f t="shared" si="93"/>
        <v>0</v>
      </c>
    </row>
    <row r="425" spans="12:60" ht="20.25" customHeight="1">
      <c r="L425" s="67"/>
      <c r="M425" s="50">
        <v>407</v>
      </c>
      <c r="N425" s="36">
        <f t="shared" si="97"/>
        <v>73407.73809523838</v>
      </c>
      <c r="O425" s="36">
        <f t="shared" si="98"/>
        <v>71428.57142857143</v>
      </c>
      <c r="P425" s="36">
        <f t="shared" si="99"/>
        <v>1979.1666666669437</v>
      </c>
      <c r="Q425" s="48">
        <f t="shared" si="100"/>
        <v>928571.4285715686</v>
      </c>
      <c r="R425" s="37"/>
      <c r="S425" s="68"/>
      <c r="T425" s="50"/>
      <c r="U425" s="35"/>
      <c r="V425" s="36"/>
      <c r="W425" s="36"/>
      <c r="X425" s="35"/>
      <c r="Y425" s="38"/>
      <c r="AY425" s="44">
        <f t="shared" si="92"/>
        <v>4.320099833421409E-12</v>
      </c>
      <c r="AZ425" s="35">
        <v>407</v>
      </c>
      <c r="BA425" s="39">
        <f t="shared" si="95"/>
        <v>0</v>
      </c>
      <c r="BB425" s="15">
        <f t="shared" si="96"/>
        <v>0</v>
      </c>
      <c r="BC425" s="15">
        <f t="shared" si="91"/>
        <v>0</v>
      </c>
      <c r="BD425" s="36">
        <f t="shared" si="89"/>
        <v>0</v>
      </c>
      <c r="BE425" s="15">
        <f t="shared" si="90"/>
        <v>0</v>
      </c>
      <c r="BF425" s="36">
        <f t="shared" si="94"/>
        <v>71428.57142857143</v>
      </c>
      <c r="BG425" s="36">
        <f t="shared" si="94"/>
        <v>1979.1666666669437</v>
      </c>
      <c r="BH425" s="35">
        <f t="shared" si="93"/>
        <v>0</v>
      </c>
    </row>
    <row r="426" spans="12:60" ht="20.25" customHeight="1">
      <c r="L426" s="67"/>
      <c r="M426" s="50">
        <v>408</v>
      </c>
      <c r="N426" s="36">
        <f t="shared" si="97"/>
        <v>73266.36904761933</v>
      </c>
      <c r="O426" s="36">
        <f t="shared" si="98"/>
        <v>71428.57142857143</v>
      </c>
      <c r="P426" s="36">
        <f t="shared" si="99"/>
        <v>1837.797619047896</v>
      </c>
      <c r="Q426" s="48">
        <f t="shared" si="100"/>
        <v>857142.8571429971</v>
      </c>
      <c r="R426" s="37"/>
      <c r="S426" s="68"/>
      <c r="T426" s="50">
        <v>68</v>
      </c>
      <c r="U426" s="9">
        <f>V426+W426</f>
        <v>0</v>
      </c>
      <c r="V426" s="36">
        <f>IF(T426&gt;$G$8*2,0,$P$9/$G$8/2)</f>
        <v>0</v>
      </c>
      <c r="W426" s="36">
        <f>X420*$G$9/2</f>
        <v>0</v>
      </c>
      <c r="X426" s="48">
        <f>IF(X420-V426&lt;0,0,X420-V426)</f>
        <v>0</v>
      </c>
      <c r="Y426" s="37"/>
      <c r="AY426" s="44">
        <f t="shared" si="92"/>
        <v>-1.1368683772161603E-12</v>
      </c>
      <c r="AZ426" s="35">
        <v>408</v>
      </c>
      <c r="BA426" s="39">
        <f t="shared" si="95"/>
        <v>0</v>
      </c>
      <c r="BB426" s="15">
        <f t="shared" si="96"/>
        <v>0</v>
      </c>
      <c r="BC426" s="15">
        <f t="shared" si="91"/>
        <v>0</v>
      </c>
      <c r="BD426" s="36">
        <f t="shared" si="89"/>
        <v>0</v>
      </c>
      <c r="BE426" s="15">
        <f t="shared" si="90"/>
        <v>0</v>
      </c>
      <c r="BF426" s="36">
        <f t="shared" si="94"/>
        <v>71428.57142857143</v>
      </c>
      <c r="BG426" s="36">
        <f t="shared" si="94"/>
        <v>1837.797619047896</v>
      </c>
      <c r="BH426" s="35">
        <f t="shared" si="93"/>
        <v>0</v>
      </c>
    </row>
    <row r="427" spans="12:60" ht="20.25" customHeight="1">
      <c r="L427" s="64" t="s">
        <v>71</v>
      </c>
      <c r="M427" s="50">
        <v>409</v>
      </c>
      <c r="N427" s="36">
        <f t="shared" si="97"/>
        <v>73125.00000000028</v>
      </c>
      <c r="O427" s="36">
        <f t="shared" si="98"/>
        <v>71428.57142857143</v>
      </c>
      <c r="P427" s="36">
        <f t="shared" si="99"/>
        <v>1696.4285714288483</v>
      </c>
      <c r="Q427" s="48">
        <f t="shared" si="100"/>
        <v>785714.2857144256</v>
      </c>
      <c r="R427" s="37"/>
      <c r="S427" s="65" t="s">
        <v>71</v>
      </c>
      <c r="T427" s="50"/>
      <c r="U427" s="35"/>
      <c r="V427" s="36"/>
      <c r="W427" s="36"/>
      <c r="X427" s="35"/>
      <c r="Y427" s="38"/>
      <c r="AY427" s="44">
        <f t="shared" si="92"/>
        <v>-6.59383658785373E-12</v>
      </c>
      <c r="AZ427" s="35">
        <v>409</v>
      </c>
      <c r="BA427" s="39">
        <f t="shared" si="95"/>
        <v>0</v>
      </c>
      <c r="BB427" s="15">
        <f t="shared" si="96"/>
        <v>0</v>
      </c>
      <c r="BC427" s="15">
        <f t="shared" si="91"/>
        <v>0</v>
      </c>
      <c r="BD427" s="36">
        <f t="shared" si="89"/>
        <v>0</v>
      </c>
      <c r="BE427" s="15">
        <f t="shared" si="90"/>
        <v>0</v>
      </c>
      <c r="BF427" s="36">
        <f t="shared" si="94"/>
        <v>71428.57142857143</v>
      </c>
      <c r="BG427" s="36">
        <f t="shared" si="94"/>
        <v>1696.4285714288483</v>
      </c>
      <c r="BH427" s="35">
        <f t="shared" si="93"/>
        <v>0</v>
      </c>
    </row>
    <row r="428" spans="12:60" ht="20.25" customHeight="1">
      <c r="L428" s="64"/>
      <c r="M428" s="50">
        <v>410</v>
      </c>
      <c r="N428" s="36">
        <f t="shared" si="97"/>
        <v>72983.63095238124</v>
      </c>
      <c r="O428" s="36">
        <f t="shared" si="98"/>
        <v>71428.57142857143</v>
      </c>
      <c r="P428" s="36">
        <f t="shared" si="99"/>
        <v>1555.0595238098006</v>
      </c>
      <c r="Q428" s="48">
        <f t="shared" si="100"/>
        <v>714285.7142858541</v>
      </c>
      <c r="R428" s="37"/>
      <c r="S428" s="65"/>
      <c r="T428" s="50"/>
      <c r="U428" s="35"/>
      <c r="V428" s="36"/>
      <c r="W428" s="36"/>
      <c r="X428" s="35"/>
      <c r="Y428" s="38"/>
      <c r="AY428" s="44">
        <f t="shared" si="92"/>
        <v>2.5011104298755527E-12</v>
      </c>
      <c r="AZ428" s="35">
        <v>410</v>
      </c>
      <c r="BA428" s="39">
        <f t="shared" si="95"/>
        <v>0</v>
      </c>
      <c r="BB428" s="15">
        <f t="shared" si="96"/>
        <v>0</v>
      </c>
      <c r="BC428" s="15">
        <f t="shared" si="91"/>
        <v>0</v>
      </c>
      <c r="BD428" s="36">
        <f t="shared" si="89"/>
        <v>0</v>
      </c>
      <c r="BE428" s="15">
        <f t="shared" si="90"/>
        <v>0</v>
      </c>
      <c r="BF428" s="36">
        <f t="shared" si="94"/>
        <v>71428.57142857143</v>
      </c>
      <c r="BG428" s="36">
        <f t="shared" si="94"/>
        <v>1555.0595238098006</v>
      </c>
      <c r="BH428" s="35">
        <f t="shared" si="93"/>
        <v>0</v>
      </c>
    </row>
    <row r="429" spans="12:60" ht="20.25" customHeight="1">
      <c r="L429" s="64"/>
      <c r="M429" s="50">
        <v>411</v>
      </c>
      <c r="N429" s="36">
        <f t="shared" si="97"/>
        <v>72842.26190476218</v>
      </c>
      <c r="O429" s="36">
        <f t="shared" si="98"/>
        <v>71428.57142857143</v>
      </c>
      <c r="P429" s="36">
        <f t="shared" si="99"/>
        <v>1413.6904761907529</v>
      </c>
      <c r="Q429" s="48">
        <f t="shared" si="100"/>
        <v>642857.1428572827</v>
      </c>
      <c r="R429" s="37"/>
      <c r="S429" s="65"/>
      <c r="T429" s="50"/>
      <c r="U429" s="35"/>
      <c r="V429" s="36"/>
      <c r="W429" s="36"/>
      <c r="X429" s="35"/>
      <c r="Y429" s="38"/>
      <c r="AY429" s="44">
        <f t="shared" si="92"/>
        <v>-2.9558577807620168E-12</v>
      </c>
      <c r="AZ429" s="35">
        <v>411</v>
      </c>
      <c r="BA429" s="39">
        <f t="shared" si="95"/>
        <v>0</v>
      </c>
      <c r="BB429" s="15">
        <f t="shared" si="96"/>
        <v>0</v>
      </c>
      <c r="BC429" s="15">
        <f t="shared" si="91"/>
        <v>0</v>
      </c>
      <c r="BD429" s="36">
        <f t="shared" si="89"/>
        <v>0</v>
      </c>
      <c r="BE429" s="15">
        <f t="shared" si="90"/>
        <v>0</v>
      </c>
      <c r="BF429" s="36">
        <f t="shared" si="94"/>
        <v>71428.57142857143</v>
      </c>
      <c r="BG429" s="36">
        <f t="shared" si="94"/>
        <v>1413.6904761907529</v>
      </c>
      <c r="BH429" s="35">
        <f t="shared" si="93"/>
        <v>0</v>
      </c>
    </row>
    <row r="430" spans="12:60" ht="20.25" customHeight="1">
      <c r="L430" s="64"/>
      <c r="M430" s="50">
        <v>412</v>
      </c>
      <c r="N430" s="36">
        <f t="shared" si="97"/>
        <v>72700.89285714315</v>
      </c>
      <c r="O430" s="36">
        <f t="shared" si="98"/>
        <v>71428.57142857143</v>
      </c>
      <c r="P430" s="36">
        <f t="shared" si="99"/>
        <v>1272.3214285717052</v>
      </c>
      <c r="Q430" s="48">
        <f t="shared" si="100"/>
        <v>571428.5714287112</v>
      </c>
      <c r="R430" s="37"/>
      <c r="S430" s="65"/>
      <c r="T430" s="50"/>
      <c r="U430" s="35"/>
      <c r="V430" s="36"/>
      <c r="W430" s="36"/>
      <c r="X430" s="35"/>
      <c r="Y430" s="38"/>
      <c r="AY430" s="44">
        <f t="shared" si="92"/>
        <v>6.139089236967266E-12</v>
      </c>
      <c r="AZ430" s="35">
        <v>412</v>
      </c>
      <c r="BA430" s="39">
        <f t="shared" si="95"/>
        <v>0</v>
      </c>
      <c r="BB430" s="15">
        <f t="shared" si="96"/>
        <v>0</v>
      </c>
      <c r="BC430" s="15">
        <f t="shared" si="91"/>
        <v>0</v>
      </c>
      <c r="BD430" s="36">
        <f t="shared" si="89"/>
        <v>0</v>
      </c>
      <c r="BE430" s="15">
        <f t="shared" si="90"/>
        <v>0</v>
      </c>
      <c r="BF430" s="36">
        <f t="shared" si="94"/>
        <v>71428.57142857143</v>
      </c>
      <c r="BG430" s="36">
        <f t="shared" si="94"/>
        <v>1272.3214285717052</v>
      </c>
      <c r="BH430" s="35">
        <f t="shared" si="93"/>
        <v>0</v>
      </c>
    </row>
    <row r="431" spans="12:60" ht="20.25" customHeight="1">
      <c r="L431" s="64"/>
      <c r="M431" s="50">
        <v>413</v>
      </c>
      <c r="N431" s="36">
        <f t="shared" si="97"/>
        <v>72559.5238095241</v>
      </c>
      <c r="O431" s="36">
        <f t="shared" si="98"/>
        <v>71428.57142857143</v>
      </c>
      <c r="P431" s="36">
        <f t="shared" si="99"/>
        <v>1130.9523809526574</v>
      </c>
      <c r="Q431" s="48">
        <f t="shared" si="100"/>
        <v>500000.00000013976</v>
      </c>
      <c r="R431" s="37"/>
      <c r="S431" s="65"/>
      <c r="T431" s="50"/>
      <c r="U431" s="35"/>
      <c r="V431" s="36"/>
      <c r="W431" s="36"/>
      <c r="X431" s="35"/>
      <c r="Y431" s="38"/>
      <c r="AY431" s="44">
        <f t="shared" si="92"/>
        <v>6.821210263296962E-13</v>
      </c>
      <c r="AZ431" s="35">
        <v>413</v>
      </c>
      <c r="BA431" s="39">
        <f t="shared" si="95"/>
        <v>0</v>
      </c>
      <c r="BB431" s="15">
        <f t="shared" si="96"/>
        <v>0</v>
      </c>
      <c r="BC431" s="15">
        <f t="shared" si="91"/>
        <v>0</v>
      </c>
      <c r="BD431" s="36">
        <f t="shared" si="89"/>
        <v>0</v>
      </c>
      <c r="BE431" s="15">
        <f t="shared" si="90"/>
        <v>0</v>
      </c>
      <c r="BF431" s="36">
        <f t="shared" si="94"/>
        <v>71428.57142857143</v>
      </c>
      <c r="BG431" s="36">
        <f t="shared" si="94"/>
        <v>1130.9523809526574</v>
      </c>
      <c r="BH431" s="35">
        <f t="shared" si="93"/>
        <v>0</v>
      </c>
    </row>
    <row r="432" spans="12:60" ht="20.25" customHeight="1">
      <c r="L432" s="64"/>
      <c r="M432" s="50">
        <v>414</v>
      </c>
      <c r="N432" s="36">
        <f t="shared" si="97"/>
        <v>72418.15476190504</v>
      </c>
      <c r="O432" s="36">
        <f t="shared" si="98"/>
        <v>71428.57142857143</v>
      </c>
      <c r="P432" s="36">
        <f t="shared" si="99"/>
        <v>989.58333333361</v>
      </c>
      <c r="Q432" s="48">
        <f t="shared" si="100"/>
        <v>428571.42857156834</v>
      </c>
      <c r="R432" s="37"/>
      <c r="S432" s="65"/>
      <c r="T432" s="50">
        <v>69</v>
      </c>
      <c r="U432" s="9">
        <f>V432+W432</f>
        <v>0</v>
      </c>
      <c r="V432" s="36">
        <f>IF(T432&gt;$G$8*2,0,$P$9/$G$8/2)</f>
        <v>0</v>
      </c>
      <c r="W432" s="36">
        <f>X426*$G$9/2</f>
        <v>0</v>
      </c>
      <c r="X432" s="48">
        <f>IF(X426-V432&lt;0,0,X426-V432)</f>
        <v>0</v>
      </c>
      <c r="Y432" s="37"/>
      <c r="AY432" s="44">
        <f t="shared" si="92"/>
        <v>-5.002220859751105E-12</v>
      </c>
      <c r="AZ432" s="35">
        <v>414</v>
      </c>
      <c r="BA432" s="39">
        <f t="shared" si="95"/>
        <v>0</v>
      </c>
      <c r="BB432" s="15">
        <f t="shared" si="96"/>
        <v>0</v>
      </c>
      <c r="BC432" s="15">
        <f t="shared" si="91"/>
        <v>0</v>
      </c>
      <c r="BD432" s="36">
        <f t="shared" si="89"/>
        <v>0</v>
      </c>
      <c r="BE432" s="15">
        <f t="shared" si="90"/>
        <v>0</v>
      </c>
      <c r="BF432" s="36">
        <f t="shared" si="94"/>
        <v>71428.57142857143</v>
      </c>
      <c r="BG432" s="36">
        <f t="shared" si="94"/>
        <v>989.58333333361</v>
      </c>
      <c r="BH432" s="35">
        <f t="shared" si="93"/>
        <v>0</v>
      </c>
    </row>
    <row r="433" spans="12:60" ht="20.25" customHeight="1">
      <c r="L433" s="64"/>
      <c r="M433" s="50">
        <v>415</v>
      </c>
      <c r="N433" s="36">
        <f t="shared" si="97"/>
        <v>72276.785714286</v>
      </c>
      <c r="O433" s="36">
        <f t="shared" si="98"/>
        <v>71428.57142857143</v>
      </c>
      <c r="P433" s="36">
        <f t="shared" si="99"/>
        <v>848.2142857145624</v>
      </c>
      <c r="Q433" s="48">
        <f t="shared" si="100"/>
        <v>357142.8571429969</v>
      </c>
      <c r="R433" s="37"/>
      <c r="S433" s="65"/>
      <c r="T433" s="50"/>
      <c r="U433" s="35"/>
      <c r="V433" s="36"/>
      <c r="W433" s="36"/>
      <c r="X433" s="35"/>
      <c r="Y433" s="38"/>
      <c r="AY433" s="44">
        <f t="shared" si="92"/>
        <v>3.979039320256561E-12</v>
      </c>
      <c r="AZ433" s="35">
        <v>415</v>
      </c>
      <c r="BA433" s="39">
        <f t="shared" si="95"/>
        <v>0</v>
      </c>
      <c r="BB433" s="15">
        <f t="shared" si="96"/>
        <v>0</v>
      </c>
      <c r="BC433" s="15">
        <f t="shared" si="91"/>
        <v>0</v>
      </c>
      <c r="BD433" s="36">
        <f aca="true" t="shared" si="101" ref="BD433:BD438">BB433-BC433</f>
        <v>0</v>
      </c>
      <c r="BE433" s="15">
        <f aca="true" t="shared" si="102" ref="BE433:BE438">IF(BC433&gt;0,BG433,0)</f>
        <v>0</v>
      </c>
      <c r="BF433" s="36">
        <f t="shared" si="94"/>
        <v>71428.57142857143</v>
      </c>
      <c r="BG433" s="36">
        <f t="shared" si="94"/>
        <v>848.2142857145624</v>
      </c>
      <c r="BH433" s="35">
        <f t="shared" si="93"/>
        <v>0</v>
      </c>
    </row>
    <row r="434" spans="12:60" ht="20.25" customHeight="1">
      <c r="L434" s="64"/>
      <c r="M434" s="50">
        <v>416</v>
      </c>
      <c r="N434" s="36">
        <f t="shared" si="97"/>
        <v>72135.41666666695</v>
      </c>
      <c r="O434" s="36">
        <f t="shared" si="98"/>
        <v>71428.57142857143</v>
      </c>
      <c r="P434" s="36">
        <f t="shared" si="99"/>
        <v>706.8452380955147</v>
      </c>
      <c r="Q434" s="48">
        <f t="shared" si="100"/>
        <v>285714.2857144255</v>
      </c>
      <c r="R434" s="37"/>
      <c r="S434" s="65"/>
      <c r="T434" s="50"/>
      <c r="U434" s="35"/>
      <c r="V434" s="36"/>
      <c r="W434" s="36"/>
      <c r="X434" s="35"/>
      <c r="Y434" s="38"/>
      <c r="AY434" s="44">
        <f t="shared" si="92"/>
        <v>-1.4779288903810084E-12</v>
      </c>
      <c r="AZ434" s="35">
        <v>416</v>
      </c>
      <c r="BA434" s="39">
        <f t="shared" si="95"/>
        <v>0</v>
      </c>
      <c r="BB434" s="15">
        <f t="shared" si="96"/>
        <v>0</v>
      </c>
      <c r="BC434" s="15">
        <f>IF(BA434=1,BF434,IF(BB434&gt;0,BF434,0))</f>
        <v>0</v>
      </c>
      <c r="BD434" s="36">
        <f t="shared" si="101"/>
        <v>0</v>
      </c>
      <c r="BE434" s="15">
        <f t="shared" si="102"/>
        <v>0</v>
      </c>
      <c r="BF434" s="36">
        <f t="shared" si="94"/>
        <v>71428.57142857143</v>
      </c>
      <c r="BG434" s="36">
        <f t="shared" si="94"/>
        <v>706.8452380955147</v>
      </c>
      <c r="BH434" s="35">
        <f t="shared" si="93"/>
        <v>0</v>
      </c>
    </row>
    <row r="435" spans="12:60" ht="20.25" customHeight="1">
      <c r="L435" s="64"/>
      <c r="M435" s="50">
        <v>417</v>
      </c>
      <c r="N435" s="36">
        <f t="shared" si="97"/>
        <v>71994.0476190479</v>
      </c>
      <c r="O435" s="36">
        <f t="shared" si="98"/>
        <v>71428.57142857143</v>
      </c>
      <c r="P435" s="36">
        <f t="shared" si="99"/>
        <v>565.4761904764672</v>
      </c>
      <c r="Q435" s="48">
        <f t="shared" si="100"/>
        <v>214285.71428585408</v>
      </c>
      <c r="R435" s="37"/>
      <c r="S435" s="65"/>
      <c r="T435" s="50"/>
      <c r="U435" s="35"/>
      <c r="V435" s="36"/>
      <c r="W435" s="36"/>
      <c r="X435" s="35"/>
      <c r="Y435" s="38"/>
      <c r="AY435" s="44">
        <f t="shared" si="92"/>
        <v>-7.16227077646181E-12</v>
      </c>
      <c r="AZ435" s="35">
        <v>417</v>
      </c>
      <c r="BA435" s="39">
        <f t="shared" si="95"/>
        <v>0</v>
      </c>
      <c r="BB435" s="15">
        <f t="shared" si="96"/>
        <v>0</v>
      </c>
      <c r="BC435" s="15">
        <f>IF(BA435=1,BF435,IF(BB435&gt;0,BF435,0))</f>
        <v>0</v>
      </c>
      <c r="BD435" s="36">
        <f t="shared" si="101"/>
        <v>0</v>
      </c>
      <c r="BE435" s="15">
        <f t="shared" si="102"/>
        <v>0</v>
      </c>
      <c r="BF435" s="36">
        <f t="shared" si="94"/>
        <v>71428.57142857143</v>
      </c>
      <c r="BG435" s="36">
        <f t="shared" si="94"/>
        <v>565.4761904764672</v>
      </c>
      <c r="BH435" s="35">
        <f t="shared" si="93"/>
        <v>0</v>
      </c>
    </row>
    <row r="436" spans="12:60" ht="20.25" customHeight="1">
      <c r="L436" s="64"/>
      <c r="M436" s="50">
        <v>418</v>
      </c>
      <c r="N436" s="36">
        <f t="shared" si="97"/>
        <v>71852.67857142886</v>
      </c>
      <c r="O436" s="36">
        <f t="shared" si="98"/>
        <v>71428.57142857143</v>
      </c>
      <c r="P436" s="36">
        <f t="shared" si="99"/>
        <v>424.10714285741955</v>
      </c>
      <c r="Q436" s="48">
        <f t="shared" si="100"/>
        <v>142857.14285728266</v>
      </c>
      <c r="R436" s="37"/>
      <c r="S436" s="65"/>
      <c r="T436" s="50"/>
      <c r="U436" s="35"/>
      <c r="V436" s="36"/>
      <c r="W436" s="36"/>
      <c r="X436" s="35"/>
      <c r="Y436" s="38"/>
      <c r="AY436" s="44">
        <f t="shared" si="92"/>
        <v>1.8758328224066645E-12</v>
      </c>
      <c r="AZ436" s="35">
        <v>418</v>
      </c>
      <c r="BA436" s="39">
        <f t="shared" si="95"/>
        <v>0</v>
      </c>
      <c r="BB436" s="15">
        <f t="shared" si="96"/>
        <v>0</v>
      </c>
      <c r="BC436" s="15">
        <f>IF(BA436=1,BF436,IF(BB436&gt;0,BF436,0))</f>
        <v>0</v>
      </c>
      <c r="BD436" s="36">
        <f t="shared" si="101"/>
        <v>0</v>
      </c>
      <c r="BE436" s="15">
        <f t="shared" si="102"/>
        <v>0</v>
      </c>
      <c r="BF436" s="36">
        <f t="shared" si="94"/>
        <v>71428.57142857143</v>
      </c>
      <c r="BG436" s="36">
        <f t="shared" si="94"/>
        <v>424.10714285741955</v>
      </c>
      <c r="BH436" s="35">
        <f t="shared" si="93"/>
        <v>0</v>
      </c>
    </row>
    <row r="437" spans="12:60" ht="20.25" customHeight="1">
      <c r="L437" s="64"/>
      <c r="M437" s="50">
        <v>419</v>
      </c>
      <c r="N437" s="36">
        <f t="shared" si="97"/>
        <v>71711.3095238098</v>
      </c>
      <c r="O437" s="36">
        <f t="shared" si="98"/>
        <v>71428.57142857143</v>
      </c>
      <c r="P437" s="36">
        <f t="shared" si="99"/>
        <v>282.73809523837195</v>
      </c>
      <c r="Q437" s="48">
        <f t="shared" si="100"/>
        <v>71428.57142871122</v>
      </c>
      <c r="R437" s="37"/>
      <c r="S437" s="65"/>
      <c r="T437" s="50"/>
      <c r="U437" s="35"/>
      <c r="V437" s="36"/>
      <c r="W437" s="36"/>
      <c r="X437" s="35"/>
      <c r="Y437" s="38"/>
      <c r="AY437" s="44">
        <f t="shared" si="92"/>
        <v>-3.694822225952521E-12</v>
      </c>
      <c r="AZ437" s="35">
        <v>419</v>
      </c>
      <c r="BA437" s="39">
        <f t="shared" si="95"/>
        <v>0</v>
      </c>
      <c r="BB437" s="15">
        <f t="shared" si="96"/>
        <v>0</v>
      </c>
      <c r="BC437" s="15">
        <f>IF(BA437=1,BF437,IF(BB437&gt;0,BF437,0))</f>
        <v>0</v>
      </c>
      <c r="BD437" s="36">
        <f t="shared" si="101"/>
        <v>0</v>
      </c>
      <c r="BE437" s="15">
        <f t="shared" si="102"/>
        <v>0</v>
      </c>
      <c r="BF437" s="36">
        <f>O437</f>
        <v>71428.57142857143</v>
      </c>
      <c r="BG437" s="36">
        <f>P437</f>
        <v>282.73809523837195</v>
      </c>
      <c r="BH437" s="35">
        <f t="shared" si="93"/>
        <v>0</v>
      </c>
    </row>
    <row r="438" spans="12:60" ht="20.25" customHeight="1">
      <c r="L438" s="64"/>
      <c r="M438" s="50">
        <v>420</v>
      </c>
      <c r="N438" s="36">
        <f t="shared" si="97"/>
        <v>71569.94047619076</v>
      </c>
      <c r="O438" s="36">
        <f t="shared" si="98"/>
        <v>71428.57142857143</v>
      </c>
      <c r="P438" s="36">
        <f t="shared" si="99"/>
        <v>141.36904761932428</v>
      </c>
      <c r="Q438" s="48">
        <f t="shared" si="100"/>
        <v>1.3978569768369198E-07</v>
      </c>
      <c r="R438" s="37"/>
      <c r="S438" s="65"/>
      <c r="T438" s="50">
        <v>70</v>
      </c>
      <c r="U438" s="9">
        <f>V438+W438</f>
        <v>0</v>
      </c>
      <c r="V438" s="36">
        <f>IF(T438&gt;$G$8*2,0,$P$9/$G$8/2)</f>
        <v>0</v>
      </c>
      <c r="W438" s="36">
        <f>X432*$G$9/2</f>
        <v>0</v>
      </c>
      <c r="X438" s="48">
        <f>IF(X432-V438&lt;0,0,X432-V438)</f>
        <v>0</v>
      </c>
      <c r="Y438" s="37"/>
      <c r="AY438" s="44">
        <f t="shared" si="92"/>
        <v>5.3717030823463574E-12</v>
      </c>
      <c r="AZ438" s="35">
        <v>420</v>
      </c>
      <c r="BA438" s="39">
        <f t="shared" si="95"/>
        <v>0</v>
      </c>
      <c r="BB438" s="15">
        <f t="shared" si="96"/>
        <v>0</v>
      </c>
      <c r="BC438" s="15">
        <f>IF(BA438=1,BF438,IF(BB438&gt;0,BF438,0))</f>
        <v>0</v>
      </c>
      <c r="BD438" s="36">
        <f t="shared" si="101"/>
        <v>0</v>
      </c>
      <c r="BE438" s="15">
        <f t="shared" si="102"/>
        <v>0</v>
      </c>
      <c r="BF438" s="36">
        <f>O438</f>
        <v>71428.57142857143</v>
      </c>
      <c r="BG438" s="36">
        <f>P438</f>
        <v>141.36904761932428</v>
      </c>
      <c r="BH438" s="35">
        <f t="shared" si="93"/>
        <v>0</v>
      </c>
    </row>
    <row r="439" spans="12:60" ht="20.25" customHeight="1">
      <c r="L439" s="66" t="s">
        <v>72</v>
      </c>
      <c r="M439" s="66"/>
      <c r="N439" s="36">
        <f>SUM(N18:N438)</f>
        <v>42498437.50000008</v>
      </c>
      <c r="O439" s="36">
        <f>SUM(O18:O438)</f>
        <v>29999999.999999862</v>
      </c>
      <c r="P439" s="36">
        <f>SUM(P18:P438)</f>
        <v>12498437.500000082</v>
      </c>
      <c r="Q439" s="36">
        <f>SUM(Q18:Q438)</f>
        <v>6285000000.000041</v>
      </c>
      <c r="S439" s="66" t="s">
        <v>72</v>
      </c>
      <c r="T439" s="66"/>
      <c r="U439" s="36">
        <f>SUM(U18:U438)</f>
        <v>0</v>
      </c>
      <c r="V439" s="36">
        <f>SUM(V18:V438)</f>
        <v>0</v>
      </c>
      <c r="W439" s="36">
        <f>SUM(W18:W438)</f>
        <v>0</v>
      </c>
      <c r="X439" s="36">
        <f>SUM(X18:X438)</f>
        <v>0</v>
      </c>
      <c r="AY439" s="44">
        <f>SUM(AY18:AY438)</f>
        <v>3.959144123655278E-11</v>
      </c>
      <c r="BA439" s="42">
        <f>SUM(BA18:BA438)</f>
        <v>1</v>
      </c>
      <c r="BB439" s="15">
        <f aca="true" t="shared" si="103" ref="BB439:BH439">SUM(BB18:BB438)</f>
        <v>7499999.999999997</v>
      </c>
      <c r="BC439" s="43">
        <f t="shared" si="103"/>
        <v>1000000.0000000003</v>
      </c>
      <c r="BD439" s="15">
        <f t="shared" si="103"/>
        <v>6499999.999999997</v>
      </c>
      <c r="BE439" s="43">
        <f t="shared" si="103"/>
        <v>725364.583333334</v>
      </c>
      <c r="BF439" s="15">
        <f t="shared" si="103"/>
        <v>29999999.999999862</v>
      </c>
      <c r="BG439" s="15">
        <f t="shared" si="103"/>
        <v>12498437.500000082</v>
      </c>
      <c r="BH439" s="15">
        <f t="shared" si="103"/>
        <v>14</v>
      </c>
    </row>
    <row r="440" spans="15:58" ht="20.25" customHeight="1">
      <c r="O440" s="52"/>
      <c r="P440" s="52"/>
      <c r="BF440" s="44"/>
    </row>
    <row r="441" spans="15:58" ht="20.25" customHeight="1">
      <c r="O441" s="52"/>
      <c r="P441" s="52"/>
      <c r="BF441" s="44"/>
    </row>
    <row r="442" spans="15:58" ht="20.25" customHeight="1">
      <c r="O442" s="52"/>
      <c r="P442" s="52"/>
      <c r="BF442" s="44"/>
    </row>
    <row r="443" spans="15:58" ht="20.25" customHeight="1">
      <c r="O443" s="52"/>
      <c r="P443" s="52"/>
      <c r="BF443" s="44"/>
    </row>
    <row r="444" spans="15:58" ht="20.25" customHeight="1">
      <c r="O444" s="52"/>
      <c r="P444" s="52"/>
      <c r="BF444" s="44"/>
    </row>
    <row r="445" spans="15:58" ht="20.25" customHeight="1">
      <c r="O445" s="52"/>
      <c r="P445" s="52"/>
      <c r="BF445" s="44"/>
    </row>
    <row r="446" spans="15:58" ht="20.25" customHeight="1">
      <c r="O446" s="52"/>
      <c r="P446" s="52"/>
      <c r="BF446" s="44"/>
    </row>
    <row r="447" spans="15:58" ht="20.25" customHeight="1">
      <c r="O447" s="52"/>
      <c r="P447" s="52"/>
      <c r="BF447" s="44"/>
    </row>
    <row r="448" spans="15:58" ht="20.25" customHeight="1">
      <c r="O448" s="52"/>
      <c r="P448" s="52"/>
      <c r="BF448" s="44"/>
    </row>
    <row r="449" spans="15:58" ht="20.25" customHeight="1">
      <c r="O449" s="52"/>
      <c r="P449" s="52"/>
      <c r="BF449" s="44"/>
    </row>
    <row r="450" spans="15:58" ht="20.25" customHeight="1">
      <c r="O450" s="52"/>
      <c r="P450" s="52"/>
      <c r="BF450" s="44"/>
    </row>
    <row r="451" spans="15:58" ht="20.25" customHeight="1">
      <c r="O451" s="52"/>
      <c r="P451" s="52"/>
      <c r="BF451" s="44"/>
    </row>
    <row r="452" spans="15:58" ht="20.25" customHeight="1">
      <c r="O452" s="52"/>
      <c r="P452" s="52"/>
      <c r="BF452" s="44"/>
    </row>
    <row r="453" spans="15:58" ht="20.25" customHeight="1">
      <c r="O453" s="52"/>
      <c r="P453" s="52"/>
      <c r="BF453" s="44"/>
    </row>
    <row r="454" spans="15:58" ht="20.25" customHeight="1">
      <c r="O454" s="52"/>
      <c r="P454" s="52"/>
      <c r="BF454" s="44"/>
    </row>
    <row r="455" spans="15:58" ht="20.25" customHeight="1">
      <c r="O455" s="52"/>
      <c r="P455" s="52"/>
      <c r="BF455" s="44"/>
    </row>
    <row r="456" spans="15:58" ht="20.25" customHeight="1">
      <c r="O456" s="52"/>
      <c r="P456" s="52"/>
      <c r="BF456" s="44"/>
    </row>
    <row r="457" spans="15:58" ht="20.25" customHeight="1">
      <c r="O457" s="52"/>
      <c r="P457" s="52"/>
      <c r="BF457" s="44"/>
    </row>
    <row r="458" spans="15:58" ht="20.25" customHeight="1">
      <c r="O458" s="52"/>
      <c r="P458" s="52"/>
      <c r="BF458" s="44"/>
    </row>
    <row r="459" spans="15:58" ht="20.25" customHeight="1">
      <c r="O459" s="52"/>
      <c r="P459" s="52"/>
      <c r="BF459" s="44"/>
    </row>
    <row r="460" spans="15:58" ht="20.25" customHeight="1">
      <c r="O460" s="52"/>
      <c r="P460" s="52"/>
      <c r="BF460" s="44"/>
    </row>
    <row r="461" spans="15:58" ht="20.25" customHeight="1">
      <c r="O461" s="52"/>
      <c r="P461" s="52"/>
      <c r="BF461" s="44"/>
    </row>
    <row r="462" spans="15:58" ht="20.25" customHeight="1">
      <c r="O462" s="52"/>
      <c r="P462" s="52"/>
      <c r="BF462" s="44"/>
    </row>
    <row r="463" spans="15:58" ht="20.25" customHeight="1">
      <c r="O463" s="52"/>
      <c r="P463" s="52"/>
      <c r="BF463" s="44"/>
    </row>
    <row r="464" spans="15:58" ht="20.25" customHeight="1">
      <c r="O464" s="52"/>
      <c r="P464" s="52"/>
      <c r="BF464" s="44"/>
    </row>
    <row r="465" spans="15:58" ht="20.25" customHeight="1">
      <c r="O465" s="52"/>
      <c r="P465" s="52"/>
      <c r="BF465" s="44"/>
    </row>
    <row r="466" spans="15:58" ht="20.25" customHeight="1">
      <c r="O466" s="52"/>
      <c r="P466" s="52"/>
      <c r="BF466" s="44"/>
    </row>
    <row r="467" spans="15:58" ht="20.25" customHeight="1">
      <c r="O467" s="52"/>
      <c r="P467" s="52"/>
      <c r="BF467" s="44"/>
    </row>
    <row r="468" spans="15:58" ht="20.25" customHeight="1">
      <c r="O468" s="52"/>
      <c r="P468" s="52"/>
      <c r="BF468" s="44"/>
    </row>
    <row r="469" spans="15:58" ht="20.25" customHeight="1">
      <c r="O469" s="52"/>
      <c r="P469" s="52"/>
      <c r="BF469" s="44"/>
    </row>
    <row r="470" spans="15:58" ht="20.25" customHeight="1">
      <c r="O470" s="52"/>
      <c r="P470" s="52"/>
      <c r="BF470" s="44"/>
    </row>
    <row r="471" spans="15:58" ht="20.25" customHeight="1">
      <c r="O471" s="52"/>
      <c r="P471" s="52"/>
      <c r="BF471" s="44"/>
    </row>
    <row r="472" spans="15:58" ht="20.25" customHeight="1">
      <c r="O472" s="52"/>
      <c r="P472" s="52"/>
      <c r="BF472" s="44"/>
    </row>
    <row r="473" spans="15:58" ht="20.25" customHeight="1">
      <c r="O473" s="52"/>
      <c r="P473" s="52"/>
      <c r="BF473" s="44"/>
    </row>
    <row r="474" spans="15:58" ht="20.25" customHeight="1">
      <c r="O474" s="52"/>
      <c r="P474" s="52"/>
      <c r="BF474" s="44"/>
    </row>
    <row r="475" spans="15:58" ht="20.25" customHeight="1">
      <c r="O475" s="52"/>
      <c r="P475" s="52"/>
      <c r="BF475" s="44"/>
    </row>
    <row r="476" spans="15:58" ht="20.25" customHeight="1">
      <c r="O476" s="52"/>
      <c r="P476" s="52"/>
      <c r="BF476" s="44"/>
    </row>
    <row r="477" spans="15:58" ht="20.25" customHeight="1">
      <c r="O477" s="52"/>
      <c r="P477" s="52"/>
      <c r="BF477" s="44"/>
    </row>
    <row r="478" spans="15:58" ht="20.25" customHeight="1">
      <c r="O478" s="52"/>
      <c r="P478" s="52"/>
      <c r="BF478" s="44"/>
    </row>
    <row r="479" spans="15:58" ht="20.25" customHeight="1">
      <c r="O479" s="52"/>
      <c r="P479" s="52"/>
      <c r="BF479" s="44"/>
    </row>
    <row r="480" spans="15:58" ht="20.25" customHeight="1">
      <c r="O480" s="52"/>
      <c r="P480" s="52"/>
      <c r="BF480" s="44"/>
    </row>
    <row r="481" spans="15:58" ht="20.25" customHeight="1">
      <c r="O481" s="52"/>
      <c r="P481" s="52"/>
      <c r="BF481" s="44"/>
    </row>
    <row r="482" spans="15:58" ht="20.25" customHeight="1">
      <c r="O482" s="52"/>
      <c r="P482" s="52"/>
      <c r="BF482" s="44"/>
    </row>
    <row r="483" spans="15:58" ht="20.25" customHeight="1">
      <c r="O483" s="52"/>
      <c r="P483" s="52"/>
      <c r="BF483" s="44"/>
    </row>
    <row r="484" spans="15:58" ht="20.25" customHeight="1">
      <c r="O484" s="52"/>
      <c r="P484" s="52"/>
      <c r="BF484" s="44"/>
    </row>
    <row r="485" spans="15:58" ht="20.25" customHeight="1">
      <c r="O485" s="52"/>
      <c r="P485" s="52"/>
      <c r="BF485" s="44"/>
    </row>
    <row r="486" spans="15:58" ht="20.25" customHeight="1">
      <c r="O486" s="52"/>
      <c r="P486" s="52"/>
      <c r="BF486" s="44"/>
    </row>
    <row r="487" spans="15:58" ht="20.25" customHeight="1">
      <c r="O487" s="52"/>
      <c r="P487" s="52"/>
      <c r="BF487" s="44"/>
    </row>
    <row r="488" spans="15:58" ht="20.25" customHeight="1">
      <c r="O488" s="52"/>
      <c r="P488" s="52"/>
      <c r="BF488" s="44"/>
    </row>
    <row r="489" spans="15:58" ht="20.25" customHeight="1">
      <c r="O489" s="52"/>
      <c r="P489" s="52"/>
      <c r="BF489" s="44"/>
    </row>
    <row r="490" spans="15:58" ht="20.25" customHeight="1">
      <c r="O490" s="52"/>
      <c r="P490" s="52"/>
      <c r="BF490" s="44"/>
    </row>
    <row r="491" spans="15:58" ht="20.25" customHeight="1">
      <c r="O491" s="52"/>
      <c r="P491" s="52"/>
      <c r="BF491" s="44"/>
    </row>
    <row r="492" spans="15:58" ht="20.25" customHeight="1">
      <c r="O492" s="52"/>
      <c r="P492" s="52"/>
      <c r="BF492" s="44"/>
    </row>
    <row r="493" spans="15:58" ht="20.25" customHeight="1">
      <c r="O493" s="52"/>
      <c r="P493" s="52"/>
      <c r="BF493" s="44"/>
    </row>
    <row r="494" spans="15:58" ht="20.25" customHeight="1">
      <c r="O494" s="52"/>
      <c r="P494" s="52"/>
      <c r="BF494" s="44"/>
    </row>
    <row r="495" spans="15:58" ht="20.25" customHeight="1">
      <c r="O495" s="52"/>
      <c r="P495" s="52"/>
      <c r="BF495" s="44"/>
    </row>
    <row r="496" spans="15:58" ht="20.25" customHeight="1">
      <c r="O496" s="52"/>
      <c r="P496" s="52"/>
      <c r="BF496" s="44"/>
    </row>
    <row r="497" spans="15:58" ht="20.25" customHeight="1">
      <c r="O497" s="52"/>
      <c r="P497" s="52"/>
      <c r="BF497" s="44"/>
    </row>
    <row r="498" spans="15:58" ht="20.25" customHeight="1">
      <c r="O498" s="52"/>
      <c r="P498" s="52"/>
      <c r="BF498" s="44"/>
    </row>
    <row r="499" spans="15:58" ht="20.25" customHeight="1">
      <c r="O499" s="52"/>
      <c r="P499" s="52"/>
      <c r="BF499" s="44"/>
    </row>
    <row r="500" spans="15:58" ht="20.25" customHeight="1">
      <c r="O500" s="52"/>
      <c r="P500" s="52"/>
      <c r="BF500" s="44"/>
    </row>
    <row r="501" spans="15:58" ht="20.25" customHeight="1">
      <c r="O501" s="52"/>
      <c r="P501" s="52"/>
      <c r="BF501" s="44"/>
    </row>
    <row r="502" spans="15:58" ht="20.25" customHeight="1">
      <c r="O502" s="52"/>
      <c r="P502" s="52"/>
      <c r="BF502" s="44"/>
    </row>
    <row r="503" spans="15:58" ht="20.25" customHeight="1">
      <c r="O503" s="52"/>
      <c r="P503" s="52"/>
      <c r="BF503" s="44"/>
    </row>
    <row r="504" spans="15:58" ht="20.25" customHeight="1">
      <c r="O504" s="52"/>
      <c r="P504" s="52"/>
      <c r="BF504" s="44"/>
    </row>
    <row r="505" spans="15:58" ht="20.25" customHeight="1">
      <c r="O505" s="52"/>
      <c r="P505" s="52"/>
      <c r="BF505" s="44"/>
    </row>
    <row r="506" spans="15:58" ht="20.25" customHeight="1">
      <c r="O506" s="52"/>
      <c r="P506" s="52"/>
      <c r="BF506" s="44"/>
    </row>
    <row r="507" spans="15:58" ht="20.25" customHeight="1">
      <c r="O507" s="52"/>
      <c r="P507" s="52"/>
      <c r="BF507" s="44"/>
    </row>
    <row r="508" spans="15:58" ht="20.25" customHeight="1">
      <c r="O508" s="52"/>
      <c r="P508" s="52"/>
      <c r="BF508" s="44"/>
    </row>
    <row r="509" spans="15:58" ht="20.25" customHeight="1">
      <c r="O509" s="52"/>
      <c r="P509" s="52"/>
      <c r="BF509" s="44"/>
    </row>
    <row r="510" spans="15:58" ht="20.25" customHeight="1">
      <c r="O510" s="52"/>
      <c r="P510" s="52"/>
      <c r="BF510" s="44"/>
    </row>
    <row r="511" spans="15:58" ht="20.25" customHeight="1">
      <c r="O511" s="52"/>
      <c r="P511" s="52"/>
      <c r="BF511" s="44"/>
    </row>
    <row r="512" spans="15:58" ht="20.25" customHeight="1">
      <c r="O512" s="52"/>
      <c r="P512" s="52"/>
      <c r="BF512" s="44"/>
    </row>
    <row r="513" spans="15:58" ht="20.25" customHeight="1">
      <c r="O513" s="52"/>
      <c r="P513" s="52"/>
      <c r="BF513" s="44"/>
    </row>
    <row r="514" spans="15:58" ht="20.25" customHeight="1">
      <c r="O514" s="52"/>
      <c r="P514" s="52"/>
      <c r="BF514" s="44"/>
    </row>
    <row r="515" spans="15:58" ht="20.25" customHeight="1">
      <c r="O515" s="52"/>
      <c r="P515" s="52"/>
      <c r="BF515" s="44"/>
    </row>
    <row r="516" spans="15:58" ht="20.25" customHeight="1">
      <c r="O516" s="52"/>
      <c r="P516" s="52"/>
      <c r="BF516" s="44"/>
    </row>
    <row r="517" spans="15:58" ht="20.25" customHeight="1">
      <c r="O517" s="52"/>
      <c r="P517" s="52"/>
      <c r="BF517" s="44"/>
    </row>
    <row r="518" spans="15:58" ht="20.25" customHeight="1">
      <c r="O518" s="52"/>
      <c r="P518" s="52"/>
      <c r="BF518" s="44"/>
    </row>
    <row r="519" spans="15:58" ht="20.25" customHeight="1">
      <c r="O519" s="52"/>
      <c r="P519" s="52"/>
      <c r="BF519" s="44"/>
    </row>
    <row r="520" spans="15:58" ht="20.25" customHeight="1">
      <c r="O520" s="52"/>
      <c r="P520" s="52"/>
      <c r="BF520" s="44"/>
    </row>
    <row r="521" spans="15:58" ht="20.25" customHeight="1">
      <c r="O521" s="52"/>
      <c r="P521" s="52"/>
      <c r="BF521" s="44"/>
    </row>
    <row r="522" spans="15:58" ht="20.25" customHeight="1">
      <c r="O522" s="52"/>
      <c r="P522" s="52"/>
      <c r="BF522" s="44"/>
    </row>
    <row r="523" spans="15:58" ht="20.25" customHeight="1">
      <c r="O523" s="52"/>
      <c r="P523" s="52"/>
      <c r="BF523" s="44"/>
    </row>
    <row r="524" spans="15:58" ht="20.25" customHeight="1">
      <c r="O524" s="52"/>
      <c r="P524" s="52"/>
      <c r="BF524" s="44"/>
    </row>
    <row r="525" spans="15:58" ht="20.25" customHeight="1">
      <c r="O525" s="52"/>
      <c r="P525" s="52"/>
      <c r="BF525" s="44"/>
    </row>
    <row r="526" spans="15:58" ht="20.25" customHeight="1">
      <c r="O526" s="52"/>
      <c r="P526" s="52"/>
      <c r="BF526" s="44"/>
    </row>
    <row r="527" spans="15:58" ht="20.25" customHeight="1">
      <c r="O527" s="52"/>
      <c r="P527" s="52"/>
      <c r="BF527" s="44"/>
    </row>
    <row r="528" spans="15:58" ht="20.25" customHeight="1">
      <c r="O528" s="52"/>
      <c r="P528" s="52"/>
      <c r="BF528" s="44"/>
    </row>
    <row r="529" spans="15:58" ht="20.25" customHeight="1">
      <c r="O529" s="52"/>
      <c r="P529" s="52"/>
      <c r="BF529" s="44"/>
    </row>
    <row r="530" spans="15:58" ht="20.25" customHeight="1">
      <c r="O530" s="52"/>
      <c r="P530" s="52"/>
      <c r="BF530" s="44"/>
    </row>
    <row r="531" spans="15:58" ht="20.25" customHeight="1">
      <c r="O531" s="52"/>
      <c r="P531" s="52"/>
      <c r="BF531" s="44"/>
    </row>
    <row r="532" spans="15:58" ht="20.25" customHeight="1">
      <c r="O532" s="52"/>
      <c r="P532" s="52"/>
      <c r="BF532" s="44"/>
    </row>
    <row r="533" spans="15:58" ht="20.25" customHeight="1">
      <c r="O533" s="52"/>
      <c r="P533" s="52"/>
      <c r="BF533" s="44"/>
    </row>
    <row r="534" spans="15:58" ht="20.25" customHeight="1">
      <c r="O534" s="52"/>
      <c r="P534" s="52"/>
      <c r="BF534" s="44"/>
    </row>
    <row r="535" ht="20.25" customHeight="1">
      <c r="BF535" s="44"/>
    </row>
    <row r="536" ht="20.25" customHeight="1">
      <c r="BF536" s="44"/>
    </row>
    <row r="537" ht="20.25" customHeight="1">
      <c r="BF537" s="44"/>
    </row>
    <row r="538" ht="20.25" customHeight="1">
      <c r="BF538" s="44"/>
    </row>
    <row r="539" ht="20.25" customHeight="1">
      <c r="BF539" s="44"/>
    </row>
    <row r="540" ht="20.25" customHeight="1">
      <c r="BF540" s="44"/>
    </row>
    <row r="541" ht="20.25" customHeight="1">
      <c r="BF541" s="44"/>
    </row>
    <row r="542" ht="20.25" customHeight="1">
      <c r="BF542" s="44"/>
    </row>
  </sheetData>
  <sheetProtection/>
  <mergeCells count="127">
    <mergeCell ref="B1:X2"/>
    <mergeCell ref="B4:J4"/>
    <mergeCell ref="M4:Q4"/>
    <mergeCell ref="T4:X4"/>
    <mergeCell ref="B5:F5"/>
    <mergeCell ref="G5:J5"/>
    <mergeCell ref="M5:O6"/>
    <mergeCell ref="P5:Q6"/>
    <mergeCell ref="T5:T7"/>
    <mergeCell ref="U5:V5"/>
    <mergeCell ref="W5:X5"/>
    <mergeCell ref="B6:F6"/>
    <mergeCell ref="G6:J6"/>
    <mergeCell ref="U6:V6"/>
    <mergeCell ref="W6:X6"/>
    <mergeCell ref="B7:F7"/>
    <mergeCell ref="G7:J7"/>
    <mergeCell ref="M7:M10"/>
    <mergeCell ref="N7:O8"/>
    <mergeCell ref="P7:Q8"/>
    <mergeCell ref="U7:V7"/>
    <mergeCell ref="W7:X7"/>
    <mergeCell ref="B8:F8"/>
    <mergeCell ref="G8:J8"/>
    <mergeCell ref="T8:T10"/>
    <mergeCell ref="U8:V8"/>
    <mergeCell ref="W8:X8"/>
    <mergeCell ref="B9:F9"/>
    <mergeCell ref="G9:J9"/>
    <mergeCell ref="N9:O10"/>
    <mergeCell ref="P9:Q10"/>
    <mergeCell ref="U9:V9"/>
    <mergeCell ref="W9:X9"/>
    <mergeCell ref="B10:F10"/>
    <mergeCell ref="G10:J10"/>
    <mergeCell ref="U10:V10"/>
    <mergeCell ref="W10:X10"/>
    <mergeCell ref="B15:X15"/>
    <mergeCell ref="B16:J16"/>
    <mergeCell ref="B17:J17"/>
    <mergeCell ref="B18:E18"/>
    <mergeCell ref="F18:J18"/>
    <mergeCell ref="L18:L29"/>
    <mergeCell ref="S18:S29"/>
    <mergeCell ref="B19:E19"/>
    <mergeCell ref="F19:J19"/>
    <mergeCell ref="E20:J20"/>
    <mergeCell ref="B22:E22"/>
    <mergeCell ref="F22:J22"/>
    <mergeCell ref="B23:E23"/>
    <mergeCell ref="F23:J23"/>
    <mergeCell ref="B24:E24"/>
    <mergeCell ref="F24:J24"/>
    <mergeCell ref="AG24:AI24"/>
    <mergeCell ref="B25:E25"/>
    <mergeCell ref="F25:J25"/>
    <mergeCell ref="B26:J27"/>
    <mergeCell ref="L31:L42"/>
    <mergeCell ref="S31:S42"/>
    <mergeCell ref="L43:L54"/>
    <mergeCell ref="S43:S54"/>
    <mergeCell ref="L55:L66"/>
    <mergeCell ref="S55:S66"/>
    <mergeCell ref="L67:L78"/>
    <mergeCell ref="S67:S78"/>
    <mergeCell ref="L79:L90"/>
    <mergeCell ref="S79:S90"/>
    <mergeCell ref="L91:L102"/>
    <mergeCell ref="S91:S102"/>
    <mergeCell ref="L103:L114"/>
    <mergeCell ref="S103:S114"/>
    <mergeCell ref="L115:L126"/>
    <mergeCell ref="S115:S126"/>
    <mergeCell ref="L127:L138"/>
    <mergeCell ref="S127:S138"/>
    <mergeCell ref="L139:L150"/>
    <mergeCell ref="S139:S150"/>
    <mergeCell ref="L151:L162"/>
    <mergeCell ref="S151:S162"/>
    <mergeCell ref="L163:L174"/>
    <mergeCell ref="S163:S174"/>
    <mergeCell ref="L175:L186"/>
    <mergeCell ref="S175:S186"/>
    <mergeCell ref="L187:L198"/>
    <mergeCell ref="S187:S198"/>
    <mergeCell ref="L199:L210"/>
    <mergeCell ref="S199:S210"/>
    <mergeCell ref="L211:L222"/>
    <mergeCell ref="S211:S222"/>
    <mergeCell ref="L223:L234"/>
    <mergeCell ref="S223:S234"/>
    <mergeCell ref="L235:L246"/>
    <mergeCell ref="S235:S246"/>
    <mergeCell ref="L247:L258"/>
    <mergeCell ref="S247:S258"/>
    <mergeCell ref="L259:L270"/>
    <mergeCell ref="S259:S270"/>
    <mergeCell ref="L271:L282"/>
    <mergeCell ref="S271:S282"/>
    <mergeCell ref="L283:L294"/>
    <mergeCell ref="S283:S294"/>
    <mergeCell ref="L295:L306"/>
    <mergeCell ref="S295:S306"/>
    <mergeCell ref="L307:L318"/>
    <mergeCell ref="S307:S318"/>
    <mergeCell ref="L319:L330"/>
    <mergeCell ref="S319:S330"/>
    <mergeCell ref="L331:L342"/>
    <mergeCell ref="S331:S342"/>
    <mergeCell ref="L343:L354"/>
    <mergeCell ref="S343:S354"/>
    <mergeCell ref="L355:L366"/>
    <mergeCell ref="S355:S366"/>
    <mergeCell ref="L367:L378"/>
    <mergeCell ref="S367:S378"/>
    <mergeCell ref="L379:L390"/>
    <mergeCell ref="S379:S390"/>
    <mergeCell ref="L391:L402"/>
    <mergeCell ref="S391:S402"/>
    <mergeCell ref="L439:M439"/>
    <mergeCell ref="S439:T439"/>
    <mergeCell ref="L403:L414"/>
    <mergeCell ref="S403:S414"/>
    <mergeCell ref="L415:L426"/>
    <mergeCell ref="S415:S426"/>
    <mergeCell ref="L427:L438"/>
    <mergeCell ref="S427:S438"/>
  </mergeCells>
  <printOptions/>
  <pageMargins left="0.7701388888888889" right="0.43333333333333335" top="0.7486111111111111" bottom="0.7486111111111111" header="0.31527777777777777" footer="0.31527777777777777"/>
  <pageSetup horizontalDpi="300" verticalDpi="300" orientation="landscape" paperSize="9" scale="85" r:id="rId2"/>
  <headerFooter alignWithMargins="0">
    <oddHeader>&amp;R&amp;D</oddHeader>
    <oddFooter>&amp;CRise Estate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2009-09-24T07:45:01Z</cp:lastPrinted>
  <dcterms:modified xsi:type="dcterms:W3CDTF">2011-07-23T04:14:29Z</dcterms:modified>
  <cp:category/>
  <cp:version/>
  <cp:contentType/>
  <cp:contentStatus/>
</cp:coreProperties>
</file>